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75" yWindow="0" windowWidth="10815" windowHeight="10095" activeTab="2"/>
  </bookViews>
  <sheets>
    <sheet name="SILTAP" sheetId="4" r:id="rId1"/>
    <sheet name="DU" sheetId="6" r:id="rId2"/>
    <sheet name="Sheet3" sheetId="8" r:id="rId3"/>
    <sheet name="Sheet1" sheetId="9" r:id="rId4"/>
    <sheet name="Sheet2" sheetId="7" r:id="rId5"/>
  </sheets>
  <definedNames>
    <definedName name="_xlnm._FilterDatabase" localSheetId="1" hidden="1">DU!$A$10:$U$68</definedName>
  </definedNames>
  <calcPr calcId="124519"/>
</workbook>
</file>

<file path=xl/calcChain.xml><?xml version="1.0" encoding="utf-8"?>
<calcChain xmlns="http://schemas.openxmlformats.org/spreadsheetml/2006/main">
  <c r="G24" i="9"/>
  <c r="J22"/>
  <c r="T13" i="8" l="1"/>
  <c r="U13" s="1"/>
  <c r="S22" l="1"/>
  <c r="T17"/>
  <c r="T16"/>
  <c r="T15"/>
  <c r="T14"/>
  <c r="U17" l="1"/>
  <c r="U14"/>
  <c r="Q64"/>
  <c r="V14"/>
  <c r="S12"/>
  <c r="S26" s="1"/>
  <c r="T19"/>
  <c r="U15" l="1"/>
  <c r="C30" i="7" l="1"/>
  <c r="G30"/>
  <c r="A30"/>
  <c r="B29"/>
  <c r="B30" s="1"/>
  <c r="C29"/>
  <c r="D29"/>
  <c r="D30" s="1"/>
  <c r="E29"/>
  <c r="F29"/>
  <c r="G29"/>
  <c r="A29"/>
  <c r="F5"/>
  <c r="F30" s="1"/>
  <c r="E5"/>
  <c r="E30" s="1"/>
  <c r="J99" i="8"/>
  <c r="J73"/>
  <c r="J44"/>
  <c r="J92"/>
  <c r="U16"/>
  <c r="V16"/>
  <c r="V15"/>
  <c r="Q76"/>
  <c r="J104" l="1"/>
  <c r="J107" s="1"/>
  <c r="V26"/>
  <c r="U19"/>
  <c r="U26" s="1"/>
  <c r="T12"/>
  <c r="U12" l="1"/>
  <c r="U111" i="6"/>
  <c r="U108"/>
  <c r="J92"/>
  <c r="Q89"/>
  <c r="J85"/>
  <c r="J72"/>
  <c r="J46"/>
  <c r="T43"/>
  <c r="Q11"/>
  <c r="J97" l="1"/>
  <c r="J100" s="1"/>
  <c r="J101" s="1"/>
  <c r="W118" i="8"/>
  <c r="W115"/>
  <c r="S96"/>
  <c r="K27" i="4" l="1"/>
  <c r="I32" l="1"/>
  <c r="I34" s="1"/>
  <c r="I40"/>
  <c r="I42" s="1"/>
  <c r="D26"/>
  <c r="K26" s="1"/>
  <c r="E26"/>
  <c r="F26"/>
  <c r="G27" l="1"/>
  <c r="G26"/>
  <c r="G28" l="1"/>
  <c r="G30" s="1"/>
  <c r="G32" s="1"/>
  <c r="G34" s="1"/>
  <c r="D61" l="1"/>
  <c r="E61" s="1"/>
  <c r="F61" s="1"/>
  <c r="D60"/>
  <c r="E60" s="1"/>
  <c r="F60" s="1"/>
  <c r="D59"/>
  <c r="E59" s="1"/>
  <c r="F59" s="1"/>
  <c r="D58"/>
  <c r="E58" s="1"/>
  <c r="F58" s="1"/>
  <c r="D57"/>
  <c r="E57" s="1"/>
  <c r="F57" s="1"/>
  <c r="D56"/>
  <c r="E56" s="1"/>
  <c r="F56" s="1"/>
  <c r="D55"/>
  <c r="E55" s="1"/>
  <c r="F55" s="1"/>
  <c r="D54"/>
  <c r="E54" s="1"/>
  <c r="F54" s="1"/>
  <c r="D53"/>
  <c r="E53" s="1"/>
  <c r="F53" s="1"/>
  <c r="E52"/>
  <c r="F52" s="1"/>
  <c r="D52"/>
  <c r="D51"/>
  <c r="E51" s="1"/>
  <c r="F51" s="1"/>
  <c r="D50"/>
  <c r="E50" s="1"/>
  <c r="F50" s="1"/>
  <c r="D49"/>
  <c r="E49" s="1"/>
  <c r="F49" s="1"/>
  <c r="D48"/>
  <c r="E48" s="1"/>
  <c r="F48" s="1"/>
  <c r="L5"/>
  <c r="M5" s="1"/>
  <c r="E27"/>
  <c r="F27" s="1"/>
  <c r="D28"/>
  <c r="D29"/>
  <c r="D30"/>
  <c r="K30" s="1"/>
  <c r="D31"/>
  <c r="D32"/>
  <c r="D33"/>
  <c r="K33" s="1"/>
  <c r="D34"/>
  <c r="K34" s="1"/>
  <c r="D35"/>
  <c r="D36"/>
  <c r="D37"/>
  <c r="D38"/>
  <c r="K38" s="1"/>
  <c r="D39"/>
  <c r="E33"/>
  <c r="F33" s="1"/>
  <c r="D5"/>
  <c r="M15"/>
  <c r="K6"/>
  <c r="K7"/>
  <c r="L28" s="1"/>
  <c r="K8"/>
  <c r="K9"/>
  <c r="L30" s="1"/>
  <c r="K10"/>
  <c r="K11"/>
  <c r="K12"/>
  <c r="L33" s="1"/>
  <c r="K13"/>
  <c r="L34" s="1"/>
  <c r="K14"/>
  <c r="K15"/>
  <c r="L36" s="1"/>
  <c r="K16"/>
  <c r="L37" s="1"/>
  <c r="K17"/>
  <c r="K18"/>
  <c r="K5"/>
  <c r="L26" s="1"/>
  <c r="M26" s="1"/>
  <c r="L16"/>
  <c r="M16" s="1"/>
  <c r="L15"/>
  <c r="L13"/>
  <c r="M13" s="1"/>
  <c r="L7"/>
  <c r="M7" s="1"/>
  <c r="E6"/>
  <c r="F6" s="1"/>
  <c r="D6"/>
  <c r="D7"/>
  <c r="D8"/>
  <c r="E8" s="1"/>
  <c r="F8" s="1"/>
  <c r="D9"/>
  <c r="E9" s="1"/>
  <c r="F9" s="1"/>
  <c r="D10"/>
  <c r="E10" s="1"/>
  <c r="F10" s="1"/>
  <c r="D11"/>
  <c r="E11" s="1"/>
  <c r="F11" s="1"/>
  <c r="D12"/>
  <c r="E12" s="1"/>
  <c r="F12" s="1"/>
  <c r="D13"/>
  <c r="E13" s="1"/>
  <c r="F13" s="1"/>
  <c r="D14"/>
  <c r="E14" s="1"/>
  <c r="F14" s="1"/>
  <c r="D15"/>
  <c r="E15" s="1"/>
  <c r="F15" s="1"/>
  <c r="D16"/>
  <c r="E16" s="1"/>
  <c r="F16" s="1"/>
  <c r="D17"/>
  <c r="E17" s="1"/>
  <c r="F17" s="1"/>
  <c r="D18"/>
  <c r="E18" s="1"/>
  <c r="F18" s="1"/>
  <c r="E5"/>
  <c r="F5" s="1"/>
  <c r="E38" l="1"/>
  <c r="F38" s="1"/>
  <c r="E36"/>
  <c r="F36" s="1"/>
  <c r="K36"/>
  <c r="E32"/>
  <c r="F32" s="1"/>
  <c r="K32"/>
  <c r="E28"/>
  <c r="F28" s="1"/>
  <c r="K28"/>
  <c r="L18"/>
  <c r="M18" s="1"/>
  <c r="L39"/>
  <c r="L14"/>
  <c r="M14" s="1"/>
  <c r="L35"/>
  <c r="L31"/>
  <c r="L10"/>
  <c r="M10" s="1"/>
  <c r="L6"/>
  <c r="M6" s="1"/>
  <c r="M19" s="1"/>
  <c r="M23" s="1"/>
  <c r="L27"/>
  <c r="M27" s="1"/>
  <c r="F7"/>
  <c r="E7"/>
  <c r="L17"/>
  <c r="M17" s="1"/>
  <c r="L38"/>
  <c r="E34"/>
  <c r="F34" s="1"/>
  <c r="E37"/>
  <c r="F37" s="1"/>
  <c r="K37"/>
  <c r="E29"/>
  <c r="F29" s="1"/>
  <c r="K29"/>
  <c r="L9"/>
  <c r="M9" s="1"/>
  <c r="L29"/>
  <c r="L8"/>
  <c r="M8" s="1"/>
  <c r="L12"/>
  <c r="M12" s="1"/>
  <c r="L32"/>
  <c r="L11"/>
  <c r="M11" s="1"/>
  <c r="E30"/>
  <c r="F30" s="1"/>
  <c r="E39"/>
  <c r="F39" s="1"/>
  <c r="K39"/>
  <c r="E35"/>
  <c r="F35" s="1"/>
  <c r="K35"/>
  <c r="E31"/>
  <c r="F31" s="1"/>
  <c r="F40" s="1"/>
  <c r="K31"/>
  <c r="F62"/>
  <c r="F19"/>
</calcChain>
</file>

<file path=xl/sharedStrings.xml><?xml version="1.0" encoding="utf-8"?>
<sst xmlns="http://schemas.openxmlformats.org/spreadsheetml/2006/main" count="965" uniqueCount="332">
  <si>
    <t>DESA</t>
  </si>
  <si>
    <t>: TAJUN</t>
  </si>
  <si>
    <t>KECAMATAN</t>
  </si>
  <si>
    <t>: KUBUTAMBAHAN</t>
  </si>
  <si>
    <t>KABUPATEN</t>
  </si>
  <si>
    <t>: BULELENG</t>
  </si>
  <si>
    <t>PROVINSI</t>
  </si>
  <si>
    <t>: BALI</t>
  </si>
  <si>
    <t xml:space="preserve">No </t>
  </si>
  <si>
    <t xml:space="preserve">Bidang/jenis kegiatan </t>
  </si>
  <si>
    <t xml:space="preserve">Lokasi </t>
  </si>
  <si>
    <t xml:space="preserve">Vol </t>
  </si>
  <si>
    <t xml:space="preserve">Sasaran/manfaat </t>
  </si>
  <si>
    <t xml:space="preserve">Waktu Pelaksanaan </t>
  </si>
  <si>
    <t xml:space="preserve">Biaya dan Sumber Pembiayaan </t>
  </si>
  <si>
    <t>Pola Pelaksanaan</t>
  </si>
  <si>
    <t>Rencana Pelaksanaan Kegiatan</t>
  </si>
  <si>
    <t xml:space="preserve">Bidang </t>
  </si>
  <si>
    <t xml:space="preserve">Jenis Kegiatan </t>
  </si>
  <si>
    <t xml:space="preserve">jlh (Rp) </t>
  </si>
  <si>
    <t>Sumber</t>
  </si>
  <si>
    <t>Swakelola</t>
  </si>
  <si>
    <t>Kerjasama Antar Desa</t>
  </si>
  <si>
    <t>Kerjasama Pihak Ketiga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</si>
  <si>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</si>
  <si>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</si>
  <si>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</si>
  <si>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</si>
  <si>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</si>
  <si>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</si>
  <si>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</si>
  <si>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</si>
  <si>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</si>
  <si>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</si>
  <si>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>k</t>
  </si>
  <si>
    <t>l</t>
  </si>
  <si>
    <t>m</t>
  </si>
  <si>
    <t>n</t>
  </si>
  <si>
    <t>Penyelenggaraan</t>
  </si>
  <si>
    <t>Pemerintahan Desa</t>
  </si>
  <si>
    <t xml:space="preserve">Pembangunan Desa </t>
  </si>
  <si>
    <t>Desa Tajun</t>
  </si>
  <si>
    <t>12 Bulan</t>
  </si>
  <si>
    <t>meningkatkan pemahaman tentang adat dan Budaya</t>
  </si>
  <si>
    <t>33 orang</t>
  </si>
  <si>
    <t>meningkatkan keamanan dan kenyamanan Desa</t>
  </si>
  <si>
    <t>1 Tahun</t>
  </si>
  <si>
    <t>BD. Bakungan</t>
  </si>
  <si>
    <t>10 orang</t>
  </si>
  <si>
    <t>BD. Bayad</t>
  </si>
  <si>
    <t>Biaya Operasional pelaksanaan dan kegiatan adat dan  Budaya</t>
  </si>
  <si>
    <t>Kegiatan pembinaan Lembaga Adat (Insentif Subak &amp; 2 Desa Pekraman)</t>
  </si>
  <si>
    <t>meningkatkan kebersihan Kantor Desa</t>
  </si>
  <si>
    <t xml:space="preserve">Kelancaran pelaksanaan tugas </t>
  </si>
  <si>
    <t>Mengetahui pengembangan program</t>
  </si>
  <si>
    <t xml:space="preserve">Koordinasi pelaksanaan tugas </t>
  </si>
  <si>
    <t xml:space="preserve">Data terdokumentasi </t>
  </si>
  <si>
    <t>Meningkatkan rasa Nasionalisme</t>
  </si>
  <si>
    <t>Meningkatnya Kelancaran Administrasi</t>
  </si>
  <si>
    <t>JUMLAH</t>
  </si>
  <si>
    <t xml:space="preserve">Menyelesaikan permasalahan dan solusi nya </t>
  </si>
  <si>
    <t>Meningkatkan tugas  BPD</t>
  </si>
  <si>
    <t>memperlancar administrasi kantor</t>
  </si>
  <si>
    <t>meningkatkan kenyamanan kantor</t>
  </si>
  <si>
    <t>memperlancar kegiatan Pemdes</t>
  </si>
  <si>
    <t>Surat tepat waktu</t>
  </si>
  <si>
    <t>mengetahui tingkat perkembangan Desa</t>
  </si>
  <si>
    <t xml:space="preserve">meningkatkan rasa hormat menghormati </t>
  </si>
  <si>
    <t xml:space="preserve">Meningkatkan disiplin kerja
</t>
  </si>
  <si>
    <t>meningkatkan Aparatur Pemerintah Desa</t>
  </si>
  <si>
    <t xml:space="preserve">Meningkatnya aktivitas Masyarakat </t>
  </si>
  <si>
    <t>Meningkatkan Kesejahteraan Lembaga Adat dan Subak</t>
  </si>
  <si>
    <t>Bayar Listrik, Pulsa Wifi</t>
  </si>
  <si>
    <t>Jasa pengantar Surat</t>
  </si>
  <si>
    <t>Peringatan hari-hari besar nasional</t>
  </si>
  <si>
    <t>Konsumsi Tamu</t>
  </si>
  <si>
    <t>Administrasi Rekening Koran</t>
  </si>
  <si>
    <t>Pembinaan Kemasyarakatan</t>
  </si>
  <si>
    <t>DD</t>
  </si>
  <si>
    <t>Makan Minum Rapat</t>
  </si>
  <si>
    <t>PAD</t>
  </si>
  <si>
    <t>BD. Pudeh</t>
  </si>
  <si>
    <t>Operasional BPD</t>
  </si>
  <si>
    <t>BD. Batu Ngadeg</t>
  </si>
  <si>
    <t>Penyertaan Modal di BUMDESA</t>
  </si>
  <si>
    <t xml:space="preserve"> Alat kebersihan</t>
  </si>
  <si>
    <t>ATK Pemdes</t>
  </si>
  <si>
    <t>Pemeliharaan gedung kantor</t>
  </si>
  <si>
    <t>Pemeliharaan perlengkapan dan perangkat kantor</t>
  </si>
  <si>
    <t>Musyawarah Desa</t>
  </si>
  <si>
    <t>Benda POS</t>
  </si>
  <si>
    <t>Perjalanan Dinas</t>
  </si>
  <si>
    <t>Cetak Administrasi kantor/penggandaan</t>
  </si>
  <si>
    <t>JABATAN</t>
  </si>
  <si>
    <t>GAJI POKOK</t>
  </si>
  <si>
    <t>TUNJANGAN</t>
  </si>
  <si>
    <t>NO</t>
  </si>
  <si>
    <t>PERBEKEL</t>
  </si>
  <si>
    <t>SEKDES</t>
  </si>
  <si>
    <t>KASI KESRA</t>
  </si>
  <si>
    <t>KASI PEMERINTAHAN</t>
  </si>
  <si>
    <t>KASI PELAYANAN</t>
  </si>
  <si>
    <t>KAUR PERENCANAAN</t>
  </si>
  <si>
    <t>KAUR TATA USAHA DAN UMUM</t>
  </si>
  <si>
    <t>KAUR KEUANGAN</t>
  </si>
  <si>
    <t>KELIAN BD</t>
  </si>
  <si>
    <t>JUMLAH PER TAHUN</t>
  </si>
  <si>
    <t>TUNJANGAN 40% DARI GAJI POKOK</t>
  </si>
  <si>
    <t>TUNJANGAN 30% DARI GAJI POKOK</t>
  </si>
  <si>
    <t>TUNJANGAN 50% DARI GAJI POKOK 4 BULAN</t>
  </si>
  <si>
    <t>TUNJANGAN 50% DARI GAJI POKOK</t>
  </si>
  <si>
    <t>Kegiatan Pengelolaan SID</t>
  </si>
  <si>
    <t xml:space="preserve"> </t>
  </si>
  <si>
    <t>Jumlah Kegiatan 8</t>
  </si>
  <si>
    <t>Jumlah Total</t>
  </si>
  <si>
    <t>1 Unit</t>
  </si>
  <si>
    <t>Tersedianya Sistem Informasi Desa berbasis Web</t>
  </si>
  <si>
    <t>Meningkatnya Kelancaran Rapat</t>
  </si>
  <si>
    <t>Meningkatnya Pelaksanaan Tugas</t>
  </si>
  <si>
    <t>Tunjangan Kesehatan Perbekel dan Perangkat</t>
  </si>
  <si>
    <t>Tersedianya Tanggungan Kesehatan Perangkat Desa</t>
  </si>
  <si>
    <t>Meningkatnya aset permodalan Bumdesa</t>
  </si>
  <si>
    <t>Kegiatan penyusunan dan pengelolaan Kerjasama antar Desa</t>
  </si>
  <si>
    <t>Terlaksananya kegiatan kerjasama antar desa</t>
  </si>
  <si>
    <t>Silpa</t>
  </si>
  <si>
    <t>Pemberdayaan Masyarakat</t>
  </si>
  <si>
    <t>Mengatasi kejadian tak terduga</t>
  </si>
  <si>
    <t>Jumlah Kegiatan 35</t>
  </si>
  <si>
    <t>Mengetahui :</t>
  </si>
  <si>
    <t>Disusun oleh:</t>
  </si>
  <si>
    <t>Perbekel Tajun,</t>
  </si>
  <si>
    <t>(Ir. Gede Ardana)</t>
  </si>
  <si>
    <t>(Kadek Budi Adnyana)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</si>
  <si>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</si>
  <si>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Tim Penyusun RKP Desa</t>
  </si>
  <si>
    <t>Transparansi Penggunaan Apbdes</t>
  </si>
  <si>
    <t>Pembiayaan</t>
  </si>
  <si>
    <t>Jumlah Kegiatan 50</t>
  </si>
  <si>
    <t>Jumlah Kegiatan 9</t>
  </si>
  <si>
    <t xml:space="preserve">RANCANGAN RENCANA KERJA PEMERINTAH DESA
</t>
  </si>
  <si>
    <t>TAHUN 2019</t>
  </si>
  <si>
    <t>Penghasilan Tetap dan Tunjangan Perbekel</t>
  </si>
  <si>
    <t>Penghasilan Tetap dan Tunjangan Perangkat Desa</t>
  </si>
  <si>
    <t>Tunjangan  BPD</t>
  </si>
  <si>
    <t>Meningkatkan kesejahteraan Perangkat Desa</t>
  </si>
  <si>
    <t>Meningkatkan kesejahteraan Perbekel</t>
  </si>
  <si>
    <t>o</t>
  </si>
  <si>
    <t>ATK Pelayanan Umum</t>
  </si>
  <si>
    <t>Penyusunan  Profil Desa</t>
  </si>
  <si>
    <t>Honor Tenaga Kearsipan</t>
  </si>
  <si>
    <t>Meningkatkan kesejahteraan Pegawai Kearsipan</t>
  </si>
  <si>
    <t>Penyelenggaraan Pemilihan BPD</t>
  </si>
  <si>
    <t>Penyelenggaraan Pemilihan Perbekel</t>
  </si>
  <si>
    <t>Bantuan Honor Guru TK</t>
  </si>
  <si>
    <t>Penyelenggaraan Posyandu</t>
  </si>
  <si>
    <t xml:space="preserve">Rabat beton Jalan setapak dari Congkang menuju Pupuk </t>
  </si>
  <si>
    <t xml:space="preserve">Rabat Beton Jalan Lingkungan Gede Landra </t>
  </si>
  <si>
    <t xml:space="preserve">Rabat Beton Jalan Pertigaan Tumpuk Menuju Desa Depaha </t>
  </si>
  <si>
    <t xml:space="preserve">Rabat Beton Lingkungan Batu Rimpi Menuju Tukad Jungkaang. </t>
  </si>
  <si>
    <t>BD Bayad</t>
  </si>
  <si>
    <t xml:space="preserve">Rabat Beton Lingkungan Jro darma menuju Perbatasan Banjar Dinas Bayad </t>
  </si>
  <si>
    <t xml:space="preserve">BD. Bayad </t>
  </si>
  <si>
    <t xml:space="preserve">Senderan di Lingkungan Kadek Trunayasa </t>
  </si>
  <si>
    <t xml:space="preserve">BD. Pasek </t>
  </si>
  <si>
    <t xml:space="preserve">Rabat Beton Jalan Pertanian dari Gede Nuarjaya menuju Jro Mangku Diara </t>
  </si>
  <si>
    <t xml:space="preserve">BP. Pasek </t>
  </si>
  <si>
    <t xml:space="preserve">Pengadaan Jaringan Air Bersih Dari Banjar Dinas Bakungan Menuju Subak Batu Rimpi </t>
  </si>
  <si>
    <t>Rabat Beton Lingkungan Buahan Tembus ke Bakungan</t>
  </si>
  <si>
    <t xml:space="preserve">Rabat Beton Jalan Setapak menuju Kayoan Jati </t>
  </si>
  <si>
    <t xml:space="preserve">BD. Bakungan </t>
  </si>
  <si>
    <t xml:space="preserve">Penyengker Setra Banjar Adat Bakungan </t>
  </si>
  <si>
    <t xml:space="preserve">Rabat Beton Jalan Setapak Lingkungan Arimbawa </t>
  </si>
  <si>
    <t xml:space="preserve">BD. Tampul Lawang </t>
  </si>
  <si>
    <t xml:space="preserve">Senderan di Lingkungan Gede Indra </t>
  </si>
  <si>
    <t xml:space="preserve">Rabat Beton Banjar Dinas bayad tembus ke Wilayah Desa Sembiran </t>
  </si>
  <si>
    <t xml:space="preserve">Rabat Beton jalan Legon tembus Tingkihe </t>
  </si>
  <si>
    <t>Baliho Informasi APBDES Dan LPJ</t>
  </si>
  <si>
    <t>Pemasangan Internet untuk Masyarakat</t>
  </si>
  <si>
    <t>Dana Pembinaan HIMAPPTA</t>
  </si>
  <si>
    <t>Pembinaan Lembaga Adat</t>
  </si>
  <si>
    <t>Pembinaan PKK</t>
  </si>
  <si>
    <t>Bantuan Bibit Babi</t>
  </si>
  <si>
    <t xml:space="preserve">Kegiatan Pelatihan Perbekel </t>
  </si>
  <si>
    <t>Kegiatan Pelatihan Perangkat Desa</t>
  </si>
  <si>
    <t>1 Orang</t>
  </si>
  <si>
    <t>14 Orang</t>
  </si>
  <si>
    <t>Meningkatkan kesejahteraan BPD</t>
  </si>
  <si>
    <t>Honor Jaga Limnas</t>
  </si>
  <si>
    <t>Pelatihan Limnas</t>
  </si>
  <si>
    <t>meningkatkan pengetahuan Limnas</t>
  </si>
  <si>
    <t>Kegiatan Pelatihan BPD</t>
  </si>
  <si>
    <t>9 Orang</t>
  </si>
  <si>
    <t>meningkatkan Pengetahuan BPD</t>
  </si>
  <si>
    <t>Honor PKPKD</t>
  </si>
  <si>
    <t>Honor PPKD</t>
  </si>
  <si>
    <t>Penyusunan RPJMDes tTahun 2020-2025</t>
  </si>
  <si>
    <t>Terlaksananya Penyusunan RPJMDes</t>
  </si>
  <si>
    <t>Terlaksananya Penyusunan RKP</t>
  </si>
  <si>
    <t>1 Paket</t>
  </si>
  <si>
    <t>30 meter</t>
  </si>
  <si>
    <t>Terlaksananya Informasi untuk Masyarakat</t>
  </si>
  <si>
    <t>Pelatihan Gong Kebyar Wanita</t>
  </si>
  <si>
    <t xml:space="preserve">Meningkatkan Kesenian </t>
  </si>
  <si>
    <t>Pelatihan KUR</t>
  </si>
  <si>
    <t>3 Bulan</t>
  </si>
  <si>
    <t xml:space="preserve">Meningkatkan </t>
  </si>
  <si>
    <t>Meningkatkan Pengetahuan PKK</t>
  </si>
  <si>
    <t>Bidang Penanggulangan Becana, Keadaan Darurat dan Mendesak</t>
  </si>
  <si>
    <t>Dedah Rumah</t>
  </si>
  <si>
    <t xml:space="preserve">Pemasangan resling di Tukad Jungkaang </t>
  </si>
  <si>
    <t>Pengadaan HT untuk Subak Abian</t>
  </si>
  <si>
    <t>10 Buah</t>
  </si>
  <si>
    <t>Penghargaan Masa Jabatan BPD</t>
  </si>
  <si>
    <t>11 Orang</t>
  </si>
  <si>
    <t>Penghargaan Masa Jabatan Perbekel</t>
  </si>
  <si>
    <t>Langganan Koran</t>
  </si>
  <si>
    <t>Meningkatnya Pengetahuan tentang Berita Terkini</t>
  </si>
  <si>
    <t>Pengadaan Obat, konsumsi dan perbaikan bencana</t>
  </si>
  <si>
    <t xml:space="preserve">Penyusunan RKPDes </t>
  </si>
  <si>
    <t>Tim Verifikasi RKPDes</t>
  </si>
  <si>
    <t xml:space="preserve">Rabat BetonLingkungan Pure Puseh </t>
  </si>
  <si>
    <t>Pakaian dinas Perbekel dan Aparatur Desa</t>
  </si>
  <si>
    <t>Penyusunan RPJMDes Tahun 2020-2025</t>
  </si>
  <si>
    <t>Penyusunan  Profil Desa dan Pendataan DDK</t>
  </si>
  <si>
    <t>12 bulan</t>
  </si>
  <si>
    <t>Terlaksananya laporan Keuangan</t>
  </si>
  <si>
    <t>ATK  dan Perjalanan Dinas   Pelayanan Umum</t>
  </si>
  <si>
    <t>500 m</t>
  </si>
  <si>
    <t>604 m</t>
  </si>
  <si>
    <t>4 orang</t>
  </si>
  <si>
    <t>774 m</t>
  </si>
  <si>
    <t>598 m</t>
  </si>
  <si>
    <t>18 m</t>
  </si>
  <si>
    <t>Memperlancar arus barang dan jasa</t>
  </si>
  <si>
    <t>Menambah Pengamanan Jalan</t>
  </si>
  <si>
    <t>Meningkatkan Rumah Tinggal Layak Huni</t>
  </si>
  <si>
    <t>Meningkatnya Kesejahteraan Guru</t>
  </si>
  <si>
    <t>Meningkatnya Kesehatan Masyarakat (Bayi dan lansia)</t>
  </si>
  <si>
    <t>Penyelenggaraan Belanja Penghasilan Tetap, Tunjangan dan Operasional Pemerintahan Desa</t>
  </si>
  <si>
    <t>Penyelenggaraan Pemerintahan Desa</t>
  </si>
  <si>
    <t>Sarana dan Prasarana Pemerintahan Desa</t>
  </si>
  <si>
    <t>Pemeliharaan Kendaraan Kantor</t>
  </si>
  <si>
    <t>Administrasi Kependudukan, Pencatatan Sipil, Statistik dan Kearsipan</t>
  </si>
  <si>
    <t>Tata Praja Pemerintahan, Perencanaan, Keuangan dan Pelaporan</t>
  </si>
  <si>
    <t>Penyelenggaraan Musyawarah Perencanaan Desa/Pembahasan APBDes  (Musdes, Musrenbangdes/Pra-Musrenbangdes, dll., bersifat reguler)</t>
  </si>
  <si>
    <t>Penyusunan Dokumen Keuangan Desa (APBDes/ APBDes Perubahan/ LPJ APBDes, dan seluruh dokumen terkait) ATK, Penggandaan dan Perjalanan Dinas Penyusunan Keuangan</t>
  </si>
  <si>
    <t xml:space="preserve">Pengembangan Sistem Informasi Desa </t>
  </si>
  <si>
    <t>Purna Bakti Perbekel</t>
  </si>
  <si>
    <t>Tersedianya Dana Purna Bakti Perbekel</t>
  </si>
  <si>
    <t>Purna Bakti BPD</t>
  </si>
  <si>
    <t>Tersedianya Dana Purna Bakti BPD</t>
  </si>
  <si>
    <t>Pendidikan</t>
  </si>
  <si>
    <t>Kesehatan</t>
  </si>
  <si>
    <t>Pekerjaan Umum dan Penataan Ruang</t>
  </si>
  <si>
    <t>Perhubungan, Komunikasi, dan Informatika</t>
  </si>
  <si>
    <t>Ketenteraman, Ketertiban Umum, dan Pelindungan Masyarakat</t>
  </si>
  <si>
    <t>Kebudayaan dan Keagamaan</t>
  </si>
  <si>
    <t>Pemeliharaan Sarana dan Prasarana Kebudayaan/Rumah Adat/Keagamaan Milik Desa</t>
  </si>
  <si>
    <t>Terjaganya Sarana dan Prasarana Kebudayaan Desa</t>
  </si>
  <si>
    <t>Kepemudaan dan Olah Raga</t>
  </si>
  <si>
    <t>Pengiriman Kontingen Kepemudaan dan Olah Raga sebagai Wakil Desa di tingkat Kecamatan dan Kabupaten/Kota</t>
  </si>
  <si>
    <t>Penyelenggaraan Festival/Lomba Kepemudaan dan Olahraga tingkat Desa</t>
  </si>
  <si>
    <t>1 Kali</t>
  </si>
  <si>
    <t>2 Kali</t>
  </si>
  <si>
    <t>Tersedianya dana untuk Kontingen Olahraga</t>
  </si>
  <si>
    <t>Terlaksananya Lomba Kepemudaan Tingkat Desa</t>
  </si>
  <si>
    <t>Pembinaan Klub Olah raga</t>
  </si>
  <si>
    <t>Meningkatnya Minat Pemuda untuk Olahraga</t>
  </si>
  <si>
    <t>Kelembagaan Masyarakat</t>
  </si>
  <si>
    <t>Pembinaan Lembaga Adat (Insentif Subak dan Desa Pakraman)</t>
  </si>
  <si>
    <t>Meningkatnya Kesejahteraan Kelian Subak dan Desa Pakraman</t>
  </si>
  <si>
    <t>Tersedianya sarana Komunikasi Subak</t>
  </si>
  <si>
    <t xml:space="preserve">Jumlah Kegiatan </t>
  </si>
  <si>
    <t>60 RTS</t>
  </si>
  <si>
    <t>Meningkatnya Kesejahteraan RTS</t>
  </si>
  <si>
    <t>Pertanian dan Peternakan</t>
  </si>
  <si>
    <t>Peningkatan Kapasitas Aparatur Desa</t>
  </si>
  <si>
    <t>Sub Bidang</t>
  </si>
  <si>
    <t>ADD</t>
  </si>
  <si>
    <t>Dana Desa</t>
  </si>
  <si>
    <t>BHR</t>
  </si>
  <si>
    <t>BHP</t>
  </si>
  <si>
    <t>BKK</t>
  </si>
  <si>
    <t>DLL</t>
  </si>
  <si>
    <t>Silpa DD</t>
  </si>
  <si>
    <t>Silpa ADD</t>
  </si>
  <si>
    <t>Bedah Rumah</t>
  </si>
  <si>
    <t xml:space="preserve">  </t>
  </si>
  <si>
    <t>ATK dan Honor Tenaga Kearsipan</t>
  </si>
  <si>
    <t>Pengadaan Sarana Olahraga</t>
  </si>
  <si>
    <t>Pengelolaan/Administrasi/ Inventarisasi/Penilaian Aset Desa (Honor Operator)</t>
  </si>
  <si>
    <t>Terbantunya kegitan kantor</t>
  </si>
  <si>
    <t>1568 m</t>
  </si>
  <si>
    <t>SWD + BKK</t>
  </si>
  <si>
    <t>PAJAK</t>
  </si>
  <si>
    <t>RESTRIBUSI</t>
  </si>
  <si>
    <t xml:space="preserve">DANA DESA </t>
  </si>
  <si>
    <t>Bidang Kawasan Permukiman</t>
  </si>
  <si>
    <t>Pembangunan Reservoar dan Jaringan Pipa ke Rumah Tangga (Pamsimas)</t>
  </si>
  <si>
    <t xml:space="preserve">SWD </t>
  </si>
  <si>
    <t>BUMDESA</t>
  </si>
  <si>
    <t>BKK KAB</t>
  </si>
  <si>
    <t>DD, SWD &amp; BKK KAB</t>
  </si>
  <si>
    <t>Penyelenggaraan Desa Siaga Kesehatan</t>
  </si>
  <si>
    <t>50 Orang</t>
  </si>
  <si>
    <t>Mengetahui Kesehatan Perangkat dan Masyarakat Desa</t>
  </si>
  <si>
    <t>Pengelolaan Lingkungan Hidup Desa (Honor Kebersihan)</t>
  </si>
  <si>
    <t>Bidang Kehutanan dan Lingkungan Hidup</t>
  </si>
  <si>
    <t>4 Orang</t>
  </si>
  <si>
    <t>Meningkatkan Kebesihan Lingkungan Desa</t>
  </si>
  <si>
    <t>Pemeliharaan Prasarana Jalan Desa  '(Penerangan jalan Desa)</t>
  </si>
  <si>
    <t>4 Pasang Baru &amp; 26 Buah Lampu</t>
  </si>
  <si>
    <t>Meningkatkan Penerangan dan Keamanan Desa</t>
  </si>
  <si>
    <t>Pengadaan Pakaian Dinas</t>
  </si>
  <si>
    <t>16 Orang</t>
  </si>
  <si>
    <t>Meningkatkan Kerapian dan Kedisiplinan</t>
  </si>
  <si>
    <t>Pembuatan papan Nama Kantor Desa</t>
  </si>
  <si>
    <t>ADD, Silpa ADD, BHP, BHR, PAD DLL</t>
  </si>
  <si>
    <t>Penambahan Keramik  gedung kantor</t>
  </si>
  <si>
    <t>Dana Operasional Desa Pakraman dan Subak Abian</t>
  </si>
  <si>
    <t>Meningkatnya Kesejahteraan dan Kelancaran  Subak dan Desa Pakraman</t>
  </si>
  <si>
    <t>Kegiatan Pasraman Desa Pakraman Tajun dan Bayad</t>
  </si>
  <si>
    <t>Meningkatkan Kreativitas Remaja khusunya Budaya dan Seni</t>
  </si>
  <si>
    <t xml:space="preserve">PAD </t>
  </si>
  <si>
    <t>swd</t>
  </si>
  <si>
    <t>dana desa</t>
  </si>
  <si>
    <t>bkk</t>
  </si>
  <si>
    <t>Silpa ADD &amp; DD</t>
  </si>
  <si>
    <t xml:space="preserve">RENCANA KERJA PEMERINTAH DESA TAHUN 2019 </t>
  </si>
  <si>
    <t>Ir. Gede Ardana</t>
  </si>
  <si>
    <t>Kadek Budi Adnyana</t>
  </si>
  <si>
    <t>Silpa ADD &amp; Silpa DD</t>
  </si>
</sst>
</file>

<file path=xl/styles.xml><?xml version="1.0" encoding="utf-8"?>
<styleSheet xmlns="http://schemas.openxmlformats.org/spreadsheetml/2006/main">
  <numFmts count="8"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.00_);_(* \(#,##0.00\);_(* &quot;-&quot;_);_(@_)"/>
    <numFmt numFmtId="165" formatCode="_(&quot;Rp&quot;* #,##0.00_);_(&quot;Rp&quot;* \(#,##0.00\);_(&quot;Rp&quot;* &quot;-&quot;_);_(@_)"/>
    <numFmt numFmtId="166" formatCode="_(&quot;Rp&quot;* #,##0_);_(&quot;Rp&quot;* \(#,##0\);_(&quot;Rp&quot;* &quot;-&quot;??_);_(@_)"/>
    <numFmt numFmtId="167" formatCode="_(&quot;Rp&quot;* #,##0.000000000_);_(&quot;Rp&quot;* \(#,##0.000000000\);_(&quot;Rp&quot;* &quot;-&quot;??_);_(@_)"/>
  </numFmts>
  <fonts count="3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  <font>
      <sz val="8"/>
      <color rgb="FF062329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8"/>
      <name val="Times New Roman"/>
      <family val="1"/>
    </font>
    <font>
      <sz val="8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indexed="8"/>
      <name val="Bookman Old Style"/>
      <family val="1"/>
    </font>
    <font>
      <b/>
      <sz val="11"/>
      <name val="Calibri"/>
      <family val="2"/>
      <charset val="1"/>
      <scheme val="minor"/>
    </font>
    <font>
      <sz val="10"/>
      <color theme="0"/>
      <name val="Calibri"/>
      <family val="2"/>
      <charset val="1"/>
      <scheme val="minor"/>
    </font>
    <font>
      <sz val="8"/>
      <color theme="0"/>
      <name val="Calibri"/>
      <family val="2"/>
      <charset val="1"/>
      <scheme val="minor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sz val="9"/>
      <name val="Calibri"/>
      <family val="2"/>
      <charset val="1"/>
      <scheme val="minor"/>
    </font>
    <font>
      <sz val="10"/>
      <color indexed="8"/>
      <name val="Arial"/>
      <family val="2"/>
    </font>
    <font>
      <sz val="10"/>
      <color indexed="8"/>
      <name val="Bookman Old Style"/>
      <family val="1"/>
    </font>
    <font>
      <b/>
      <sz val="11"/>
      <color theme="1"/>
      <name val="Bookman Old Style"/>
      <family val="1"/>
    </font>
    <font>
      <sz val="8"/>
      <color theme="1"/>
      <name val="Calibri"/>
      <family val="2"/>
      <scheme val="minor"/>
    </font>
    <font>
      <sz val="9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6" fillId="0" borderId="0" applyFont="0" applyFill="0" applyBorder="0" applyAlignment="0" applyProtection="0"/>
    <xf numFmtId="41" fontId="29" fillId="0" borderId="0" applyFont="0" applyFill="0" applyBorder="0" applyAlignment="0" applyProtection="0"/>
  </cellStyleXfs>
  <cellXfs count="433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/>
    <xf numFmtId="42" fontId="2" fillId="0" borderId="0" xfId="30" applyNumberFormat="1" applyFont="1" applyFill="1" applyAlignment="1">
      <alignment horizontal="center"/>
    </xf>
    <xf numFmtId="42" fontId="0" fillId="0" borderId="0" xfId="30" applyNumberFormat="1" applyFont="1"/>
    <xf numFmtId="44" fontId="9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41" fontId="0" fillId="0" borderId="0" xfId="30" applyFont="1"/>
    <xf numFmtId="164" fontId="0" fillId="0" borderId="0" xfId="30" applyNumberFormat="1" applyFont="1"/>
    <xf numFmtId="41" fontId="0" fillId="0" borderId="0" xfId="30" applyFont="1" applyAlignment="1">
      <alignment wrapText="1"/>
    </xf>
    <xf numFmtId="41" fontId="2" fillId="0" borderId="0" xfId="30" applyFont="1" applyFill="1" applyAlignment="1">
      <alignment horizontal="center"/>
    </xf>
    <xf numFmtId="41" fontId="0" fillId="0" borderId="0" xfId="0" applyNumberFormat="1"/>
    <xf numFmtId="43" fontId="0" fillId="0" borderId="0" xfId="0" applyNumberFormat="1"/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0" xfId="0" applyFont="1" applyBorder="1"/>
    <xf numFmtId="42" fontId="0" fillId="0" borderId="0" xfId="0" applyNumberFormat="1"/>
    <xf numFmtId="165" fontId="12" fillId="0" borderId="2" xfId="30" applyNumberFormat="1" applyFont="1" applyFill="1" applyBorder="1" applyAlignment="1">
      <alignment horizontal="center" vertical="center"/>
    </xf>
    <xf numFmtId="42" fontId="11" fillId="0" borderId="2" xfId="30" applyNumberFormat="1" applyFont="1" applyFill="1" applyBorder="1"/>
    <xf numFmtId="164" fontId="0" fillId="0" borderId="0" xfId="0" applyNumberFormat="1"/>
    <xf numFmtId="44" fontId="0" fillId="0" borderId="0" xfId="0" applyNumberFormat="1"/>
    <xf numFmtId="0" fontId="7" fillId="0" borderId="2" xfId="0" applyFont="1" applyFill="1" applyBorder="1"/>
    <xf numFmtId="41" fontId="7" fillId="0" borderId="0" xfId="30" applyFont="1" applyBorder="1"/>
    <xf numFmtId="0" fontId="0" fillId="0" borderId="0" xfId="0" applyBorder="1"/>
    <xf numFmtId="42" fontId="7" fillId="0" borderId="2" xfId="3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165" fontId="0" fillId="0" borderId="0" xfId="30" applyNumberFormat="1" applyFont="1"/>
    <xf numFmtId="42" fontId="16" fillId="0" borderId="2" xfId="30" applyNumberFormat="1" applyFont="1" applyFill="1" applyBorder="1"/>
    <xf numFmtId="41" fontId="0" fillId="0" borderId="0" xfId="30" applyNumberFormat="1" applyFont="1"/>
    <xf numFmtId="41" fontId="0" fillId="0" borderId="2" xfId="30" applyFont="1" applyBorder="1"/>
    <xf numFmtId="41" fontId="0" fillId="0" borderId="2" xfId="0" applyNumberFormat="1" applyBorder="1"/>
    <xf numFmtId="41" fontId="18" fillId="0" borderId="2" xfId="0" applyNumberFormat="1" applyFont="1" applyBorder="1"/>
    <xf numFmtId="41" fontId="0" fillId="0" borderId="0" xfId="0" applyNumberFormat="1" applyBorder="1"/>
    <xf numFmtId="41" fontId="18" fillId="0" borderId="0" xfId="0" applyNumberFormat="1" applyFont="1" applyBorder="1"/>
    <xf numFmtId="0" fontId="18" fillId="0" borderId="2" xfId="0" applyFont="1" applyBorder="1" applyAlignment="1">
      <alignment horizontal="center"/>
    </xf>
    <xf numFmtId="41" fontId="0" fillId="3" borderId="2" xfId="0" applyNumberFormat="1" applyFill="1" applyBorder="1"/>
    <xf numFmtId="42" fontId="13" fillId="0" borderId="2" xfId="30" applyNumberFormat="1" applyFont="1" applyFill="1" applyBorder="1"/>
    <xf numFmtId="0" fontId="0" fillId="0" borderId="0" xfId="0" applyBorder="1" applyAlignment="1">
      <alignment wrapText="1"/>
    </xf>
    <xf numFmtId="166" fontId="9" fillId="0" borderId="2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165" fontId="19" fillId="0" borderId="0" xfId="30" applyNumberFormat="1" applyFont="1" applyBorder="1"/>
    <xf numFmtId="0" fontId="7" fillId="0" borderId="0" xfId="0" applyFont="1" applyBorder="1" applyAlignment="1">
      <alignment horizontal="center" vertical="center"/>
    </xf>
    <xf numFmtId="41" fontId="7" fillId="0" borderId="2" xfId="30" applyFont="1" applyFill="1" applyBorder="1"/>
    <xf numFmtId="0" fontId="7" fillId="4" borderId="2" xfId="0" applyFont="1" applyFill="1" applyBorder="1" applyAlignment="1">
      <alignment horizontal="center"/>
    </xf>
    <xf numFmtId="42" fontId="7" fillId="4" borderId="2" xfId="30" applyNumberFormat="1" applyFont="1" applyFill="1" applyBorder="1"/>
    <xf numFmtId="0" fontId="2" fillId="0" borderId="0" xfId="0" applyFont="1" applyFill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/>
    </xf>
    <xf numFmtId="39" fontId="20" fillId="0" borderId="0" xfId="0" applyNumberFormat="1" applyFont="1" applyFill="1" applyBorder="1" applyAlignment="1">
      <alignment horizontal="right" vertical="center" wrapText="1"/>
    </xf>
    <xf numFmtId="164" fontId="20" fillId="0" borderId="2" xfId="30" applyNumberFormat="1" applyFont="1" applyFill="1" applyBorder="1" applyAlignment="1">
      <alignment vertical="center"/>
    </xf>
    <xf numFmtId="43" fontId="0" fillId="0" borderId="0" xfId="0" applyNumberFormat="1" applyBorder="1"/>
    <xf numFmtId="165" fontId="0" fillId="4" borderId="0" xfId="30" applyNumberFormat="1" applyFont="1" applyFill="1"/>
    <xf numFmtId="0" fontId="17" fillId="0" borderId="0" xfId="0" applyFont="1"/>
    <xf numFmtId="0" fontId="17" fillId="0" borderId="0" xfId="0" applyFont="1" applyBorder="1"/>
    <xf numFmtId="164" fontId="17" fillId="0" borderId="0" xfId="0" applyNumberFormat="1" applyFont="1" applyBorder="1"/>
    <xf numFmtId="164" fontId="17" fillId="0" borderId="0" xfId="30" applyNumberFormat="1" applyFont="1" applyBorder="1"/>
    <xf numFmtId="164" fontId="21" fillId="0" borderId="0" xfId="30" applyNumberFormat="1" applyFont="1" applyBorder="1"/>
    <xf numFmtId="164" fontId="17" fillId="0" borderId="0" xfId="30" applyNumberFormat="1" applyFont="1" applyAlignment="1">
      <alignment wrapText="1"/>
    </xf>
    <xf numFmtId="164" fontId="0" fillId="0" borderId="0" xfId="30" applyNumberFormat="1" applyFont="1" applyAlignment="1">
      <alignment wrapText="1"/>
    </xf>
    <xf numFmtId="0" fontId="7" fillId="2" borderId="2" xfId="0" applyFont="1" applyFill="1" applyBorder="1"/>
    <xf numFmtId="0" fontId="0" fillId="2" borderId="2" xfId="0" applyFill="1" applyBorder="1"/>
    <xf numFmtId="165" fontId="0" fillId="0" borderId="0" xfId="0" applyNumberFormat="1"/>
    <xf numFmtId="42" fontId="8" fillId="2" borderId="2" xfId="3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1" fontId="9" fillId="2" borderId="2" xfId="3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2" fontId="10" fillId="2" borderId="3" xfId="3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41" fontId="9" fillId="2" borderId="3" xfId="30" applyFont="1" applyFill="1" applyBorder="1" applyAlignment="1">
      <alignment horizontal="center" vertical="center"/>
    </xf>
    <xf numFmtId="0" fontId="9" fillId="2" borderId="2" xfId="1" applyFont="1" applyFill="1" applyBorder="1" applyAlignment="1"/>
    <xf numFmtId="0" fontId="7" fillId="2" borderId="6" xfId="0" applyFont="1" applyFill="1" applyBorder="1"/>
    <xf numFmtId="0" fontId="14" fillId="2" borderId="2" xfId="2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41" fontId="7" fillId="2" borderId="2" xfId="30" applyFont="1" applyFill="1" applyBorder="1"/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14" fillId="2" borderId="2" xfId="3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2" borderId="2" xfId="5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23" applyFont="1" applyFill="1" applyBorder="1" applyAlignment="1">
      <alignment horizontal="left" vertical="center" wrapText="1"/>
    </xf>
    <xf numFmtId="0" fontId="9" fillId="2" borderId="2" xfId="5" applyFont="1" applyFill="1" applyBorder="1" applyAlignment="1">
      <alignment wrapText="1"/>
    </xf>
    <xf numFmtId="0" fontId="8" fillId="2" borderId="2" xfId="0" applyFont="1" applyFill="1" applyBorder="1" applyAlignment="1">
      <alignment horizontal="left" readingOrder="1"/>
    </xf>
    <xf numFmtId="0" fontId="15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17" fillId="2" borderId="2" xfId="0" applyFont="1" applyFill="1" applyBorder="1"/>
    <xf numFmtId="0" fontId="7" fillId="2" borderId="6" xfId="0" applyFont="1" applyFill="1" applyBorder="1" applyAlignment="1">
      <alignment horizontal="center"/>
    </xf>
    <xf numFmtId="42" fontId="13" fillId="2" borderId="2" xfId="30" applyNumberFormat="1" applyFont="1" applyFill="1" applyBorder="1"/>
    <xf numFmtId="0" fontId="7" fillId="2" borderId="2" xfId="0" applyFont="1" applyFill="1" applyBorder="1" applyAlignment="1">
      <alignment horizontal="left" vertical="center"/>
    </xf>
    <xf numFmtId="0" fontId="9" fillId="2" borderId="6" xfId="0" applyFont="1" applyFill="1" applyBorder="1"/>
    <xf numFmtId="0" fontId="9" fillId="2" borderId="2" xfId="0" applyFont="1" applyFill="1" applyBorder="1"/>
    <xf numFmtId="42" fontId="11" fillId="2" borderId="2" xfId="30" applyNumberFormat="1" applyFont="1" applyFill="1" applyBorder="1"/>
    <xf numFmtId="0" fontId="9" fillId="2" borderId="2" xfId="24" applyFont="1" applyFill="1" applyBorder="1" applyAlignment="1">
      <alignment wrapText="1"/>
    </xf>
    <xf numFmtId="165" fontId="12" fillId="2" borderId="2" xfId="30" applyNumberFormat="1" applyFont="1" applyFill="1" applyBorder="1"/>
    <xf numFmtId="0" fontId="24" fillId="0" borderId="0" xfId="2" applyFont="1" applyAlignment="1">
      <alignment horizontal="center" vertical="center"/>
    </xf>
    <xf numFmtId="0" fontId="24" fillId="0" borderId="0" xfId="2" applyFont="1"/>
    <xf numFmtId="0" fontId="25" fillId="0" borderId="0" xfId="0" applyFont="1" applyFill="1" applyAlignment="1">
      <alignment horizontal="center" vertical="center"/>
    </xf>
    <xf numFmtId="0" fontId="24" fillId="0" borderId="0" xfId="2" applyFont="1" applyAlignment="1">
      <alignment horizontal="center"/>
    </xf>
    <xf numFmtId="0" fontId="24" fillId="0" borderId="0" xfId="2" applyFont="1" applyAlignment="1"/>
    <xf numFmtId="0" fontId="24" fillId="0" borderId="0" xfId="2" applyFont="1" applyFill="1"/>
    <xf numFmtId="44" fontId="24" fillId="0" borderId="0" xfId="2" applyNumberFormat="1" applyFont="1" applyFill="1"/>
    <xf numFmtId="44" fontId="25" fillId="0" borderId="0" xfId="0" applyNumberFormat="1" applyFont="1" applyFill="1" applyBorder="1" applyAlignment="1">
      <alignment vertical="top" wrapText="1"/>
    </xf>
    <xf numFmtId="0" fontId="24" fillId="0" borderId="0" xfId="2" applyFont="1" applyFill="1" applyAlignment="1"/>
    <xf numFmtId="44" fontId="24" fillId="0" borderId="0" xfId="2" applyNumberFormat="1" applyFont="1" applyFill="1" applyAlignment="1"/>
    <xf numFmtId="41" fontId="24" fillId="0" borderId="0" xfId="2" applyNumberFormat="1" applyFont="1" applyFill="1" applyAlignment="1"/>
    <xf numFmtId="165" fontId="13" fillId="0" borderId="2" xfId="30" applyNumberFormat="1" applyFont="1" applyFill="1" applyBorder="1"/>
    <xf numFmtId="0" fontId="9" fillId="2" borderId="6" xfId="0" applyFont="1" applyFill="1" applyBorder="1" applyAlignment="1">
      <alignment horizontal="left" vertical="center" wrapText="1"/>
    </xf>
    <xf numFmtId="0" fontId="9" fillId="2" borderId="4" xfId="18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wrapText="1"/>
    </xf>
    <xf numFmtId="0" fontId="7" fillId="2" borderId="5" xfId="0" applyFont="1" applyFill="1" applyBorder="1"/>
    <xf numFmtId="0" fontId="17" fillId="2" borderId="5" xfId="0" applyFont="1" applyFill="1" applyBorder="1"/>
    <xf numFmtId="0" fontId="0" fillId="0" borderId="6" xfId="0" applyBorder="1" applyAlignment="1">
      <alignment wrapText="1"/>
    </xf>
    <xf numFmtId="167" fontId="0" fillId="0" borderId="0" xfId="0" applyNumberFormat="1"/>
    <xf numFmtId="0" fontId="0" fillId="2" borderId="0" xfId="0" applyFill="1"/>
    <xf numFmtId="164" fontId="0" fillId="2" borderId="0" xfId="30" applyNumberFormat="1" applyFont="1" applyFill="1"/>
    <xf numFmtId="0" fontId="19" fillId="2" borderId="2" xfId="0" applyFont="1" applyFill="1" applyBorder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4" fontId="7" fillId="0" borderId="2" xfId="0" applyNumberFormat="1" applyFont="1" applyFill="1" applyBorder="1"/>
    <xf numFmtId="44" fontId="22" fillId="0" borderId="0" xfId="0" applyNumberFormat="1" applyFont="1" applyFill="1"/>
    <xf numFmtId="44" fontId="23" fillId="0" borderId="2" xfId="0" applyNumberFormat="1" applyFont="1" applyFill="1" applyBorder="1"/>
    <xf numFmtId="0" fontId="14" fillId="5" borderId="2" xfId="2" applyFont="1" applyFill="1" applyBorder="1" applyAlignment="1">
      <alignment horizontal="left" vertical="center" wrapText="1"/>
    </xf>
    <xf numFmtId="0" fontId="14" fillId="5" borderId="2" xfId="3" applyFont="1" applyFill="1" applyBorder="1" applyAlignment="1">
      <alignment horizontal="left" vertical="center" wrapText="1"/>
    </xf>
    <xf numFmtId="0" fontId="14" fillId="5" borderId="2" xfId="5" applyFont="1" applyFill="1" applyBorder="1" applyAlignment="1">
      <alignment wrapText="1"/>
    </xf>
    <xf numFmtId="0" fontId="14" fillId="5" borderId="4" xfId="3" applyFont="1" applyFill="1" applyBorder="1" applyAlignment="1">
      <alignment horizontal="left" vertical="center" wrapText="1"/>
    </xf>
    <xf numFmtId="0" fontId="14" fillId="5" borderId="2" xfId="5" applyFont="1" applyFill="1" applyBorder="1" applyAlignment="1">
      <alignment horizontal="left" vertical="center" wrapText="1"/>
    </xf>
    <xf numFmtId="0" fontId="7" fillId="4" borderId="6" xfId="0" applyFont="1" applyFill="1" applyBorder="1"/>
    <xf numFmtId="0" fontId="9" fillId="2" borderId="6" xfId="1" applyFont="1" applyFill="1" applyBorder="1" applyAlignment="1"/>
    <xf numFmtId="0" fontId="8" fillId="2" borderId="6" xfId="0" applyFont="1" applyFill="1" applyBorder="1" applyAlignment="1">
      <alignment horizontal="left" readingOrder="1"/>
    </xf>
    <xf numFmtId="0" fontId="9" fillId="2" borderId="6" xfId="0" applyFont="1" applyFill="1" applyBorder="1" applyAlignment="1">
      <alignment vertical="top" wrapText="1"/>
    </xf>
    <xf numFmtId="0" fontId="9" fillId="2" borderId="6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 readingOrder="1"/>
    </xf>
    <xf numFmtId="0" fontId="7" fillId="2" borderId="6" xfId="0" applyFont="1" applyFill="1" applyBorder="1" applyAlignment="1">
      <alignment horizontal="center" readingOrder="1"/>
    </xf>
    <xf numFmtId="0" fontId="14" fillId="4" borderId="2" xfId="3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/>
    </xf>
    <xf numFmtId="0" fontId="9" fillId="2" borderId="4" xfId="4" applyFont="1" applyFill="1" applyBorder="1" applyAlignment="1">
      <alignment horizontal="left" vertical="center" wrapText="1"/>
    </xf>
    <xf numFmtId="42" fontId="7" fillId="6" borderId="2" xfId="30" applyNumberFormat="1" applyFont="1" applyFill="1" applyBorder="1"/>
    <xf numFmtId="44" fontId="14" fillId="6" borderId="2" xfId="0" applyNumberFormat="1" applyFont="1" applyFill="1" applyBorder="1" applyAlignment="1">
      <alignment horizontal="center" vertical="center"/>
    </xf>
    <xf numFmtId="166" fontId="9" fillId="6" borderId="2" xfId="0" applyNumberFormat="1" applyFont="1" applyFill="1" applyBorder="1" applyAlignment="1">
      <alignment horizontal="center" vertical="center"/>
    </xf>
    <xf numFmtId="165" fontId="14" fillId="6" borderId="2" xfId="30" applyNumberFormat="1" applyFont="1" applyFill="1" applyBorder="1"/>
    <xf numFmtId="0" fontId="14" fillId="0" borderId="2" xfId="2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/>
    <xf numFmtId="0" fontId="0" fillId="0" borderId="0" xfId="0" applyFill="1"/>
    <xf numFmtId="164" fontId="0" fillId="0" borderId="0" xfId="30" applyNumberFormat="1" applyFont="1" applyFill="1"/>
    <xf numFmtId="42" fontId="0" fillId="0" borderId="0" xfId="0" applyNumberFormat="1" applyFill="1"/>
    <xf numFmtId="43" fontId="0" fillId="0" borderId="0" xfId="0" applyNumberFormat="1" applyFill="1"/>
    <xf numFmtId="0" fontId="7" fillId="7" borderId="6" xfId="0" applyFont="1" applyFill="1" applyBorder="1"/>
    <xf numFmtId="0" fontId="14" fillId="7" borderId="2" xfId="2" applyFont="1" applyFill="1" applyBorder="1" applyAlignment="1">
      <alignment horizontal="left" vertical="center" wrapText="1"/>
    </xf>
    <xf numFmtId="0" fontId="9" fillId="7" borderId="2" xfId="1" applyFont="1" applyFill="1" applyBorder="1" applyAlignment="1">
      <alignment horizontal="left" vertical="center"/>
    </xf>
    <xf numFmtId="0" fontId="7" fillId="7" borderId="2" xfId="0" applyFont="1" applyFill="1" applyBorder="1" applyAlignment="1">
      <alignment wrapText="1"/>
    </xf>
    <xf numFmtId="0" fontId="7" fillId="7" borderId="2" xfId="0" applyFont="1" applyFill="1" applyBorder="1" applyAlignment="1">
      <alignment horizontal="center"/>
    </xf>
    <xf numFmtId="42" fontId="7" fillId="7" borderId="2" xfId="30" applyNumberFormat="1" applyFont="1" applyFill="1" applyBorder="1"/>
    <xf numFmtId="165" fontId="7" fillId="7" borderId="2" xfId="30" applyNumberFormat="1" applyFont="1" applyFill="1" applyBorder="1"/>
    <xf numFmtId="0" fontId="7" fillId="7" borderId="2" xfId="0" applyFont="1" applyFill="1" applyBorder="1"/>
    <xf numFmtId="0" fontId="16" fillId="7" borderId="2" xfId="0" applyFont="1" applyFill="1" applyBorder="1"/>
    <xf numFmtId="42" fontId="16" fillId="7" borderId="2" xfId="30" applyNumberFormat="1" applyFont="1" applyFill="1" applyBorder="1"/>
    <xf numFmtId="0" fontId="14" fillId="7" borderId="2" xfId="3" applyFont="1" applyFill="1" applyBorder="1" applyAlignment="1">
      <alignment horizontal="left" vertical="center" wrapText="1"/>
    </xf>
    <xf numFmtId="0" fontId="14" fillId="7" borderId="4" xfId="3" applyFont="1" applyFill="1" applyBorder="1" applyAlignment="1">
      <alignment horizontal="left" vertical="center" wrapText="1"/>
    </xf>
    <xf numFmtId="0" fontId="14" fillId="7" borderId="2" xfId="5" applyFont="1" applyFill="1" applyBorder="1" applyAlignment="1">
      <alignment horizontal="left" vertical="center" wrapText="1"/>
    </xf>
    <xf numFmtId="42" fontId="7" fillId="7" borderId="2" xfId="30" applyNumberFormat="1" applyFont="1" applyFill="1" applyBorder="1" applyAlignment="1">
      <alignment horizontal="center"/>
    </xf>
    <xf numFmtId="0" fontId="26" fillId="4" borderId="2" xfId="0" applyFont="1" applyFill="1" applyBorder="1"/>
    <xf numFmtId="0" fontId="7" fillId="4" borderId="2" xfId="0" applyFont="1" applyFill="1" applyBorder="1" applyAlignment="1">
      <alignment wrapText="1"/>
    </xf>
    <xf numFmtId="0" fontId="7" fillId="2" borderId="6" xfId="0" applyFont="1" applyFill="1" applyBorder="1" applyAlignment="1">
      <alignment horizontal="left" vertical="center"/>
    </xf>
    <xf numFmtId="42" fontId="13" fillId="6" borderId="2" xfId="30" applyNumberFormat="1" applyFont="1" applyFill="1" applyBorder="1" applyAlignment="1">
      <alignment horizontal="left" vertical="center"/>
    </xf>
    <xf numFmtId="42" fontId="16" fillId="6" borderId="2" xfId="30" applyNumberFormat="1" applyFont="1" applyFill="1" applyBorder="1"/>
    <xf numFmtId="42" fontId="9" fillId="6" borderId="2" xfId="30" applyNumberFormat="1" applyFont="1" applyFill="1" applyBorder="1"/>
    <xf numFmtId="165" fontId="7" fillId="6" borderId="2" xfId="30" applyNumberFormat="1" applyFont="1" applyFill="1" applyBorder="1"/>
    <xf numFmtId="44" fontId="17" fillId="0" borderId="0" xfId="0" applyNumberFormat="1" applyFont="1"/>
    <xf numFmtId="0" fontId="2" fillId="0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 readingOrder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4" xfId="23" applyFont="1" applyFill="1" applyBorder="1" applyAlignment="1">
      <alignment horizontal="center" vertical="center" wrapText="1"/>
    </xf>
    <xf numFmtId="0" fontId="9" fillId="2" borderId="5" xfId="23" applyFont="1" applyFill="1" applyBorder="1" applyAlignment="1">
      <alignment horizontal="center" vertical="center" wrapText="1"/>
    </xf>
    <xf numFmtId="0" fontId="9" fillId="2" borderId="6" xfId="23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1" fontId="0" fillId="0" borderId="0" xfId="0" applyNumberFormat="1" applyFill="1"/>
    <xf numFmtId="41" fontId="0" fillId="0" borderId="0" xfId="30" applyFont="1" applyFill="1"/>
    <xf numFmtId="41" fontId="0" fillId="0" borderId="0" xfId="30" applyNumberFormat="1" applyFont="1" applyFill="1"/>
    <xf numFmtId="0" fontId="8" fillId="0" borderId="2" xfId="0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42" fontId="8" fillId="0" borderId="2" xfId="30" applyNumberFormat="1" applyFont="1" applyFill="1" applyBorder="1" applyAlignment="1">
      <alignment horizontal="center" vertical="center" wrapText="1"/>
    </xf>
    <xf numFmtId="41" fontId="9" fillId="0" borderId="2" xfId="3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 readingOrder="1"/>
    </xf>
    <xf numFmtId="0" fontId="10" fillId="0" borderId="3" xfId="0" applyFont="1" applyFill="1" applyBorder="1" applyAlignment="1">
      <alignment horizontal="center" vertical="center" wrapText="1"/>
    </xf>
    <xf numFmtId="42" fontId="10" fillId="0" borderId="3" xfId="3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41" fontId="9" fillId="0" borderId="3" xfId="30" applyFont="1" applyFill="1" applyBorder="1" applyAlignment="1">
      <alignment horizontal="center" vertical="center"/>
    </xf>
    <xf numFmtId="0" fontId="17" fillId="0" borderId="0" xfId="0" applyFont="1" applyFill="1" applyBorder="1"/>
    <xf numFmtId="164" fontId="17" fillId="0" borderId="0" xfId="30" applyNumberFormat="1" applyFont="1" applyFill="1" applyBorder="1"/>
    <xf numFmtId="0" fontId="9" fillId="0" borderId="2" xfId="1" applyFont="1" applyFill="1" applyBorder="1" applyAlignment="1"/>
    <xf numFmtId="0" fontId="9" fillId="0" borderId="6" xfId="1" applyFont="1" applyFill="1" applyBorder="1" applyAlignment="1"/>
    <xf numFmtId="0" fontId="7" fillId="0" borderId="2" xfId="0" applyFont="1" applyFill="1" applyBorder="1" applyAlignment="1">
      <alignment horizontal="center"/>
    </xf>
    <xf numFmtId="44" fontId="14" fillId="0" borderId="2" xfId="0" applyNumberFormat="1" applyFont="1" applyFill="1" applyBorder="1" applyAlignment="1">
      <alignment horizontal="center" vertical="center"/>
    </xf>
    <xf numFmtId="0" fontId="17" fillId="0" borderId="0" xfId="0" applyFont="1" applyFill="1"/>
    <xf numFmtId="44" fontId="17" fillId="0" borderId="0" xfId="0" applyNumberFormat="1" applyFont="1" applyFill="1"/>
    <xf numFmtId="164" fontId="17" fillId="0" borderId="0" xfId="30" applyNumberFormat="1" applyFont="1" applyFill="1" applyAlignment="1">
      <alignment wrapText="1"/>
    </xf>
    <xf numFmtId="0" fontId="14" fillId="0" borderId="2" xfId="3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4" fillId="0" borderId="2" xfId="5" applyFont="1" applyFill="1" applyBorder="1" applyAlignment="1">
      <alignment wrapText="1"/>
    </xf>
    <xf numFmtId="0" fontId="9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wrapText="1"/>
    </xf>
    <xf numFmtId="0" fontId="9" fillId="0" borderId="6" xfId="0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left" vertical="center" wrapText="1"/>
    </xf>
    <xf numFmtId="0" fontId="14" fillId="0" borderId="2" xfId="5" applyFont="1" applyFill="1" applyBorder="1" applyAlignment="1">
      <alignment horizontal="left" vertical="center" wrapText="1"/>
    </xf>
    <xf numFmtId="165" fontId="14" fillId="0" borderId="2" xfId="30" applyNumberFormat="1" applyFont="1" applyFill="1" applyBorder="1"/>
    <xf numFmtId="164" fontId="0" fillId="0" borderId="0" xfId="30" applyNumberFormat="1" applyFont="1" applyFill="1" applyAlignment="1">
      <alignment wrapText="1"/>
    </xf>
    <xf numFmtId="44" fontId="0" fillId="0" borderId="0" xfId="0" applyNumberFormat="1" applyFill="1"/>
    <xf numFmtId="165" fontId="0" fillId="0" borderId="0" xfId="0" applyNumberFormat="1" applyFill="1"/>
    <xf numFmtId="0" fontId="9" fillId="0" borderId="2" xfId="23" applyFont="1" applyFill="1" applyBorder="1" applyAlignment="1">
      <alignment horizontal="left" vertical="center" wrapText="1"/>
    </xf>
    <xf numFmtId="164" fontId="0" fillId="0" borderId="0" xfId="0" applyNumberFormat="1" applyFill="1"/>
    <xf numFmtId="0" fontId="9" fillId="0" borderId="4" xfId="23" applyFont="1" applyFill="1" applyBorder="1" applyAlignment="1">
      <alignment horizontal="left" vertical="center" wrapText="1"/>
    </xf>
    <xf numFmtId="167" fontId="0" fillId="0" borderId="0" xfId="0" applyNumberFormat="1" applyFill="1"/>
    <xf numFmtId="0" fontId="9" fillId="0" borderId="2" xfId="5" applyFont="1" applyFill="1" applyBorder="1" applyAlignment="1">
      <alignment wrapText="1"/>
    </xf>
    <xf numFmtId="0" fontId="8" fillId="0" borderId="2" xfId="0" applyFont="1" applyFill="1" applyBorder="1" applyAlignment="1">
      <alignment horizontal="left" readingOrder="1"/>
    </xf>
    <xf numFmtId="0" fontId="9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165" fontId="7" fillId="0" borderId="2" xfId="30" applyNumberFormat="1" applyFont="1" applyFill="1" applyBorder="1"/>
    <xf numFmtId="0" fontId="7" fillId="0" borderId="6" xfId="0" applyFont="1" applyFill="1" applyBorder="1" applyAlignment="1">
      <alignment horizontal="center" readingOrder="1"/>
    </xf>
    <xf numFmtId="0" fontId="9" fillId="0" borderId="2" xfId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readingOrder="1"/>
    </xf>
    <xf numFmtId="42" fontId="9" fillId="0" borderId="2" xfId="30" applyNumberFormat="1" applyFont="1" applyFill="1" applyBorder="1"/>
    <xf numFmtId="41" fontId="7" fillId="0" borderId="2" xfId="30" applyFont="1" applyFill="1" applyBorder="1" applyAlignment="1">
      <alignment wrapText="1"/>
    </xf>
    <xf numFmtId="42" fontId="7" fillId="0" borderId="2" xfId="3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17" fillId="0" borderId="2" xfId="0" applyFont="1" applyFill="1" applyBorder="1"/>
    <xf numFmtId="0" fontId="7" fillId="0" borderId="6" xfId="0" applyFont="1" applyFill="1" applyBorder="1" applyAlignment="1">
      <alignment horizontal="center"/>
    </xf>
    <xf numFmtId="0" fontId="0" fillId="0" borderId="2" xfId="0" applyFill="1" applyBorder="1"/>
    <xf numFmtId="0" fontId="9" fillId="0" borderId="4" xfId="23" applyFont="1" applyFill="1" applyBorder="1" applyAlignment="1">
      <alignment horizontal="center" vertical="center" wrapText="1"/>
    </xf>
    <xf numFmtId="0" fontId="9" fillId="0" borderId="5" xfId="23" applyFont="1" applyFill="1" applyBorder="1" applyAlignment="1">
      <alignment horizontal="center" vertical="center" wrapText="1"/>
    </xf>
    <xf numFmtId="0" fontId="9" fillId="0" borderId="6" xfId="23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top" wrapText="1"/>
    </xf>
    <xf numFmtId="0" fontId="9" fillId="0" borderId="2" xfId="18" applyFont="1" applyFill="1" applyBorder="1" applyAlignment="1">
      <alignment horizontal="left" vertical="center" wrapText="1"/>
    </xf>
    <xf numFmtId="0" fontId="9" fillId="0" borderId="6" xfId="0" applyFont="1" applyFill="1" applyBorder="1"/>
    <xf numFmtId="0" fontId="9" fillId="0" borderId="2" xfId="3" applyFont="1" applyFill="1" applyBorder="1" applyAlignment="1">
      <alignment horizontal="left" vertical="center" wrapText="1"/>
    </xf>
    <xf numFmtId="0" fontId="9" fillId="0" borderId="2" xfId="21" applyFont="1" applyFill="1" applyBorder="1" applyAlignment="1">
      <alignment horizontal="left" vertical="center" wrapText="1"/>
    </xf>
    <xf numFmtId="0" fontId="9" fillId="0" borderId="4" xfId="18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/>
    <xf numFmtId="0" fontId="9" fillId="0" borderId="2" xfId="24" applyFont="1" applyFill="1" applyBorder="1" applyAlignment="1">
      <alignment wrapText="1"/>
    </xf>
    <xf numFmtId="0" fontId="10" fillId="0" borderId="2" xfId="18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left" vertical="center" wrapText="1"/>
    </xf>
    <xf numFmtId="0" fontId="9" fillId="0" borderId="4" xfId="4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42" fontId="13" fillId="0" borderId="2" xfId="3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wrapText="1"/>
    </xf>
    <xf numFmtId="165" fontId="12" fillId="0" borderId="2" xfId="30" applyNumberFormat="1" applyFont="1" applyFill="1" applyBorder="1"/>
    <xf numFmtId="0" fontId="7" fillId="0" borderId="0" xfId="0" applyFont="1" applyFill="1"/>
    <xf numFmtId="0" fontId="5" fillId="0" borderId="0" xfId="0" applyFont="1" applyFill="1"/>
    <xf numFmtId="0" fontId="19" fillId="0" borderId="0" xfId="0" applyFont="1" applyFill="1" applyBorder="1" applyAlignment="1">
      <alignment horizontal="center" wrapText="1"/>
    </xf>
    <xf numFmtId="165" fontId="19" fillId="0" borderId="0" xfId="3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41" fontId="7" fillId="0" borderId="0" xfId="30" applyFont="1" applyFill="1" applyBorder="1"/>
    <xf numFmtId="0" fontId="24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/>
    </xf>
    <xf numFmtId="44" fontId="17" fillId="0" borderId="0" xfId="0" applyNumberFormat="1" applyFont="1" applyFill="1" applyBorder="1"/>
    <xf numFmtId="164" fontId="17" fillId="0" borderId="0" xfId="0" applyNumberFormat="1" applyFont="1" applyFill="1" applyBorder="1"/>
    <xf numFmtId="165" fontId="0" fillId="0" borderId="0" xfId="30" applyNumberFormat="1" applyFont="1" applyFill="1"/>
    <xf numFmtId="0" fontId="0" fillId="0" borderId="0" xfId="0" applyFill="1" applyBorder="1"/>
    <xf numFmtId="0" fontId="0" fillId="0" borderId="0" xfId="0" applyFill="1" applyAlignment="1">
      <alignment wrapText="1"/>
    </xf>
    <xf numFmtId="42" fontId="0" fillId="0" borderId="0" xfId="30" applyNumberFormat="1" applyFont="1" applyFill="1"/>
    <xf numFmtId="0" fontId="0" fillId="0" borderId="0" xfId="0" applyFill="1" applyAlignment="1">
      <alignment horizontal="center" vertical="center"/>
    </xf>
    <xf numFmtId="43" fontId="0" fillId="0" borderId="0" xfId="0" applyNumberFormat="1" applyFill="1" applyBorder="1"/>
    <xf numFmtId="0" fontId="0" fillId="0" borderId="0" xfId="0" applyFill="1" applyBorder="1" applyAlignment="1">
      <alignment wrapText="1"/>
    </xf>
    <xf numFmtId="164" fontId="21" fillId="0" borderId="0" xfId="30" applyNumberFormat="1" applyFont="1" applyFill="1" applyBorder="1"/>
    <xf numFmtId="41" fontId="0" fillId="0" borderId="0" xfId="30" applyFont="1" applyFill="1" applyAlignment="1">
      <alignment wrapText="1"/>
    </xf>
    <xf numFmtId="0" fontId="9" fillId="0" borderId="2" xfId="1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 readingOrder="1"/>
    </xf>
    <xf numFmtId="0" fontId="7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9" fillId="0" borderId="5" xfId="23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wrapText="1"/>
    </xf>
    <xf numFmtId="0" fontId="9" fillId="0" borderId="2" xfId="1" applyFont="1" applyFill="1" applyBorder="1" applyAlignment="1">
      <alignment vertical="top" wrapText="1"/>
    </xf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 wrapText="1" readingOrder="1"/>
    </xf>
    <xf numFmtId="0" fontId="9" fillId="0" borderId="4" xfId="2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4" fillId="0" borderId="0" xfId="2" applyFont="1" applyFill="1" applyAlignment="1">
      <alignment wrapText="1"/>
    </xf>
    <xf numFmtId="0" fontId="16" fillId="0" borderId="2" xfId="0" applyFont="1" applyFill="1" applyBorder="1"/>
    <xf numFmtId="0" fontId="28" fillId="0" borderId="2" xfId="0" applyFont="1" applyFill="1" applyBorder="1"/>
    <xf numFmtId="164" fontId="30" fillId="0" borderId="2" xfId="31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1" fontId="17" fillId="0" borderId="0" xfId="30" applyFont="1" applyFill="1"/>
    <xf numFmtId="41" fontId="17" fillId="0" borderId="0" xfId="0" applyNumberFormat="1" applyFont="1" applyFill="1"/>
    <xf numFmtId="0" fontId="7" fillId="6" borderId="0" xfId="0" applyFont="1" applyFill="1" applyBorder="1"/>
    <xf numFmtId="0" fontId="17" fillId="6" borderId="0" xfId="0" applyFont="1" applyFill="1"/>
    <xf numFmtId="164" fontId="30" fillId="6" borderId="2" xfId="31" applyNumberFormat="1" applyFont="1" applyFill="1" applyBorder="1" applyAlignment="1">
      <alignment vertical="top"/>
    </xf>
    <xf numFmtId="164" fontId="17" fillId="6" borderId="0" xfId="30" applyNumberFormat="1" applyFont="1" applyFill="1" applyAlignment="1">
      <alignment wrapText="1"/>
    </xf>
    <xf numFmtId="43" fontId="0" fillId="6" borderId="0" xfId="0" applyNumberForma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4" borderId="0" xfId="0" applyFont="1" applyFill="1" applyBorder="1"/>
    <xf numFmtId="41" fontId="7" fillId="4" borderId="0" xfId="30" applyFont="1" applyFill="1" applyBorder="1"/>
    <xf numFmtId="0" fontId="0" fillId="4" borderId="0" xfId="0" applyFill="1"/>
    <xf numFmtId="43" fontId="0" fillId="4" borderId="0" xfId="0" applyNumberFormat="1" applyFill="1"/>
    <xf numFmtId="0" fontId="14" fillId="0" borderId="0" xfId="0" applyFont="1" applyAlignment="1">
      <alignment wrapText="1"/>
    </xf>
    <xf numFmtId="44" fontId="7" fillId="0" borderId="0" xfId="0" applyNumberFormat="1" applyFont="1" applyFill="1" applyBorder="1"/>
    <xf numFmtId="42" fontId="7" fillId="0" borderId="0" xfId="0" applyNumberFormat="1" applyFont="1" applyFill="1" applyBorder="1"/>
    <xf numFmtId="41" fontId="27" fillId="0" borderId="0" xfId="30" applyFont="1" applyAlignment="1">
      <alignment horizontal="center" vertical="center"/>
    </xf>
    <xf numFmtId="0" fontId="32" fillId="0" borderId="2" xfId="0" applyFont="1" applyBorder="1" applyAlignment="1">
      <alignment horizontal="left" wrapText="1"/>
    </xf>
    <xf numFmtId="0" fontId="0" fillId="0" borderId="0" xfId="0"/>
    <xf numFmtId="41" fontId="31" fillId="0" borderId="0" xfId="30" applyFont="1" applyFill="1" applyAlignment="1">
      <alignment vertical="center"/>
    </xf>
    <xf numFmtId="41" fontId="0" fillId="0" borderId="0" xfId="30" applyFont="1"/>
    <xf numFmtId="41" fontId="0" fillId="0" borderId="0" xfId="0" applyNumberFormat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1" fontId="27" fillId="0" borderId="0" xfId="30" applyFont="1" applyAlignment="1">
      <alignment vertical="center"/>
    </xf>
    <xf numFmtId="41" fontId="27" fillId="0" borderId="0" xfId="30" applyFont="1" applyAlignment="1">
      <alignment horizontal="left" vertical="center"/>
    </xf>
    <xf numFmtId="41" fontId="31" fillId="0" borderId="0" xfId="0" applyNumberFormat="1" applyFont="1" applyAlignment="1">
      <alignment horizontal="left" vertical="center"/>
    </xf>
    <xf numFmtId="41" fontId="31" fillId="0" borderId="0" xfId="0" applyNumberFormat="1" applyFont="1" applyAlignment="1">
      <alignment vertical="center"/>
    </xf>
    <xf numFmtId="41" fontId="31" fillId="0" borderId="0" xfId="30" applyFont="1"/>
    <xf numFmtId="41" fontId="31" fillId="0" borderId="0" xfId="30" applyFont="1" applyAlignment="1">
      <alignment horizontal="left" vertical="center" wrapText="1"/>
    </xf>
    <xf numFmtId="41" fontId="31" fillId="0" borderId="0" xfId="3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43" fontId="17" fillId="0" borderId="0" xfId="0" applyNumberFormat="1" applyFont="1" applyFill="1"/>
    <xf numFmtId="0" fontId="32" fillId="0" borderId="0" xfId="0" applyFont="1" applyAlignment="1">
      <alignment wrapText="1"/>
    </xf>
    <xf numFmtId="0" fontId="23" fillId="0" borderId="2" xfId="0" applyFont="1" applyFill="1" applyBorder="1"/>
    <xf numFmtId="42" fontId="17" fillId="0" borderId="0" xfId="30" applyNumberFormat="1" applyFont="1" applyFill="1"/>
    <xf numFmtId="44" fontId="25" fillId="0" borderId="0" xfId="2" applyNumberFormat="1" applyFont="1" applyFill="1"/>
    <xf numFmtId="44" fontId="25" fillId="0" borderId="0" xfId="2" applyNumberFormat="1" applyFont="1" applyFill="1" applyAlignment="1"/>
    <xf numFmtId="44" fontId="33" fillId="2" borderId="0" xfId="0" applyNumberFormat="1" applyFont="1" applyFill="1" applyBorder="1" applyAlignment="1">
      <alignment vertical="top" wrapText="1"/>
    </xf>
    <xf numFmtId="44" fontId="14" fillId="2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readingOrder="1"/>
    </xf>
    <xf numFmtId="0" fontId="16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 readingOrder="1"/>
    </xf>
    <xf numFmtId="0" fontId="32" fillId="0" borderId="2" xfId="0" applyFont="1" applyBorder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165" fontId="13" fillId="0" borderId="2" xfId="3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65" fontId="7" fillId="0" borderId="2" xfId="30" applyNumberFormat="1" applyFont="1" applyFill="1" applyBorder="1" applyAlignment="1">
      <alignment vertical="center"/>
    </xf>
    <xf numFmtId="41" fontId="7" fillId="0" borderId="2" xfId="3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readingOrder="1"/>
    </xf>
    <xf numFmtId="0" fontId="8" fillId="0" borderId="6" xfId="0" applyFont="1" applyFill="1" applyBorder="1" applyAlignment="1">
      <alignment horizontal="left" vertical="center" readingOrder="1"/>
    </xf>
    <xf numFmtId="42" fontId="7" fillId="0" borderId="2" xfId="3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 wrapText="1" readingOrder="1"/>
    </xf>
    <xf numFmtId="42" fontId="9" fillId="0" borderId="2" xfId="30" applyNumberFormat="1" applyFont="1" applyFill="1" applyBorder="1" applyAlignment="1">
      <alignment vertical="center"/>
    </xf>
    <xf numFmtId="44" fontId="7" fillId="0" borderId="2" xfId="0" applyNumberFormat="1" applyFont="1" applyFill="1" applyBorder="1" applyAlignment="1">
      <alignment vertical="center"/>
    </xf>
    <xf numFmtId="44" fontId="23" fillId="0" borderId="2" xfId="0" applyNumberFormat="1" applyFont="1" applyFill="1" applyBorder="1" applyAlignment="1">
      <alignment vertical="center"/>
    </xf>
    <xf numFmtId="41" fontId="7" fillId="0" borderId="2" xfId="3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42" fontId="16" fillId="0" borderId="2" xfId="3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7" fillId="0" borderId="0" xfId="30" applyFont="1" applyFill="1" applyBorder="1" applyAlignment="1">
      <alignment vertical="center"/>
    </xf>
    <xf numFmtId="0" fontId="0" fillId="0" borderId="0" xfId="0" applyAlignment="1">
      <alignment horizontal="center"/>
    </xf>
    <xf numFmtId="0" fontId="18" fillId="0" borderId="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23" applyFont="1" applyFill="1" applyBorder="1" applyAlignment="1">
      <alignment horizontal="center" vertical="center" wrapText="1"/>
    </xf>
    <xf numFmtId="0" fontId="9" fillId="2" borderId="5" xfId="23" applyFont="1" applyFill="1" applyBorder="1" applyAlignment="1">
      <alignment horizontal="center" vertical="center" wrapText="1"/>
    </xf>
    <xf numFmtId="0" fontId="9" fillId="2" borderId="6" xfId="23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readingOrder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23" applyFont="1" applyFill="1" applyBorder="1" applyAlignment="1">
      <alignment horizontal="center" vertical="center" wrapText="1"/>
    </xf>
    <xf numFmtId="0" fontId="9" fillId="0" borderId="5" xfId="23" applyFont="1" applyFill="1" applyBorder="1" applyAlignment="1">
      <alignment horizontal="center" vertical="center" wrapText="1"/>
    </xf>
    <xf numFmtId="0" fontId="9" fillId="0" borderId="6" xfId="23" applyFont="1" applyFill="1" applyBorder="1" applyAlignment="1">
      <alignment horizontal="center" vertical="center" wrapText="1"/>
    </xf>
    <xf numFmtId="0" fontId="9" fillId="0" borderId="2" xfId="23" applyFont="1" applyFill="1" applyBorder="1" applyAlignment="1">
      <alignment horizontal="center" vertical="center" wrapText="1"/>
    </xf>
  </cellXfs>
  <cellStyles count="32">
    <cellStyle name="Comma [0]" xfId="30" builtinId="6"/>
    <cellStyle name="Comma [0] 2" xfId="31"/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9" xfId="17"/>
    <cellStyle name="Normal 2" xfId="1"/>
    <cellStyle name="Normal 20" xfId="18"/>
    <cellStyle name="Normal 21" xfId="19"/>
    <cellStyle name="Normal 22" xfId="20"/>
    <cellStyle name="Normal 23" xfId="21"/>
    <cellStyle name="Normal 24" xfId="22"/>
    <cellStyle name="Normal 25" xfId="23"/>
    <cellStyle name="Normal 26" xfId="24"/>
    <cellStyle name="Normal 27" xfId="25"/>
    <cellStyle name="Normal 28" xfId="26"/>
    <cellStyle name="Normal 29" xfId="27"/>
    <cellStyle name="Normal 3" xfId="2"/>
    <cellStyle name="Normal 30" xfId="28"/>
    <cellStyle name="Normal 31" xfId="29"/>
    <cellStyle name="Normal 4" xfId="3"/>
    <cellStyle name="Normal 6" xfId="4"/>
    <cellStyle name="Normal 7" xfId="5"/>
    <cellStyle name="Normal 8" xfId="6"/>
    <cellStyle name="Normal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topLeftCell="C1" workbookViewId="0">
      <selection activeCell="G22" sqref="G22"/>
    </sheetView>
  </sheetViews>
  <sheetFormatPr defaultRowHeight="15"/>
  <cols>
    <col min="1" max="1" width="3.85546875" bestFit="1" customWidth="1"/>
    <col min="2" max="2" width="28.85546875" bestFit="1" customWidth="1"/>
    <col min="3" max="3" width="16.85546875" customWidth="1"/>
    <col min="4" max="4" width="17.5703125" customWidth="1"/>
    <col min="5" max="5" width="17" customWidth="1"/>
    <col min="6" max="6" width="25" customWidth="1"/>
    <col min="7" max="7" width="18.85546875" customWidth="1"/>
    <col min="8" max="8" width="4.42578125" customWidth="1"/>
    <col min="9" max="9" width="28.85546875" bestFit="1" customWidth="1"/>
    <col min="10" max="10" width="11.5703125" bestFit="1" customWidth="1"/>
    <col min="11" max="11" width="12.140625" bestFit="1" customWidth="1"/>
    <col min="12" max="12" width="11.5703125" bestFit="1" customWidth="1"/>
    <col min="13" max="13" width="18.85546875" bestFit="1" customWidth="1"/>
  </cols>
  <sheetData>
    <row r="2" spans="1:13">
      <c r="A2" s="402" t="s">
        <v>107</v>
      </c>
      <c r="B2" s="402"/>
      <c r="C2" s="402"/>
      <c r="D2" s="402"/>
      <c r="E2" s="402"/>
      <c r="F2" s="402"/>
      <c r="G2" s="35"/>
      <c r="H2" s="402" t="s">
        <v>109</v>
      </c>
      <c r="I2" s="402"/>
      <c r="J2" s="402"/>
      <c r="K2" s="402"/>
      <c r="L2" s="402"/>
      <c r="M2" s="402"/>
    </row>
    <row r="4" spans="1:13">
      <c r="A4" s="36" t="s">
        <v>96</v>
      </c>
      <c r="B4" s="36" t="s">
        <v>93</v>
      </c>
      <c r="C4" s="36" t="s">
        <v>94</v>
      </c>
      <c r="D4" s="36" t="s">
        <v>95</v>
      </c>
      <c r="E4" s="36" t="s">
        <v>59</v>
      </c>
      <c r="F4" s="36" t="s">
        <v>106</v>
      </c>
      <c r="G4" s="29"/>
      <c r="H4" s="36" t="s">
        <v>96</v>
      </c>
      <c r="I4" s="36" t="s">
        <v>93</v>
      </c>
      <c r="J4" s="36" t="s">
        <v>94</v>
      </c>
      <c r="K4" s="36" t="s">
        <v>95</v>
      </c>
      <c r="L4" s="36" t="s">
        <v>59</v>
      </c>
      <c r="M4" s="36" t="s">
        <v>106</v>
      </c>
    </row>
    <row r="5" spans="1:13">
      <c r="A5" s="36">
        <v>1</v>
      </c>
      <c r="B5" s="36" t="s">
        <v>97</v>
      </c>
      <c r="C5" s="40">
        <v>3850000</v>
      </c>
      <c r="D5" s="41">
        <f>C5*40%</f>
        <v>1540000</v>
      </c>
      <c r="E5" s="41">
        <f>C5+D5</f>
        <v>5390000</v>
      </c>
      <c r="F5" s="41">
        <f>E5*12</f>
        <v>64680000</v>
      </c>
      <c r="G5" s="43"/>
      <c r="H5" s="36">
        <v>1</v>
      </c>
      <c r="I5" s="36" t="s">
        <v>97</v>
      </c>
      <c r="J5" s="40">
        <v>3850000</v>
      </c>
      <c r="K5" s="41">
        <f>J5*50%</f>
        <v>1925000</v>
      </c>
      <c r="L5" s="41">
        <f>J5+K5</f>
        <v>5775000</v>
      </c>
      <c r="M5" s="41">
        <f>L5*4</f>
        <v>23100000</v>
      </c>
    </row>
    <row r="6" spans="1:13">
      <c r="A6" s="36">
        <v>2</v>
      </c>
      <c r="B6" s="36" t="s">
        <v>98</v>
      </c>
      <c r="C6" s="40">
        <v>2695000</v>
      </c>
      <c r="D6" s="41">
        <f t="shared" ref="D6:D18" si="0">C6*40%</f>
        <v>1078000</v>
      </c>
      <c r="E6" s="41">
        <f t="shared" ref="E6:E18" si="1">C6+D6</f>
        <v>3773000</v>
      </c>
      <c r="F6" s="41">
        <f t="shared" ref="F6:F18" si="2">E6*12</f>
        <v>45276000</v>
      </c>
      <c r="G6" s="43"/>
      <c r="H6" s="36">
        <v>2</v>
      </c>
      <c r="I6" s="36" t="s">
        <v>98</v>
      </c>
      <c r="J6" s="40">
        <v>2695000</v>
      </c>
      <c r="K6" s="41">
        <f t="shared" ref="K6:K18" si="3">J6*50%</f>
        <v>1347500</v>
      </c>
      <c r="L6" s="41">
        <f t="shared" ref="L6:L18" si="4">J6+K6</f>
        <v>4042500</v>
      </c>
      <c r="M6" s="41">
        <f>L6*4</f>
        <v>16170000</v>
      </c>
    </row>
    <row r="7" spans="1:13">
      <c r="A7" s="36">
        <v>3</v>
      </c>
      <c r="B7" s="36" t="s">
        <v>100</v>
      </c>
      <c r="C7" s="40">
        <v>1885000</v>
      </c>
      <c r="D7" s="41">
        <f t="shared" si="0"/>
        <v>754000</v>
      </c>
      <c r="E7" s="41">
        <f>C7+D7</f>
        <v>2639000</v>
      </c>
      <c r="F7" s="41">
        <f t="shared" si="2"/>
        <v>31668000</v>
      </c>
      <c r="G7" s="43"/>
      <c r="H7" s="36">
        <v>3</v>
      </c>
      <c r="I7" s="36" t="s">
        <v>100</v>
      </c>
      <c r="J7" s="40">
        <v>1925000</v>
      </c>
      <c r="K7" s="41">
        <f t="shared" si="3"/>
        <v>962500</v>
      </c>
      <c r="L7" s="41">
        <f t="shared" si="4"/>
        <v>2887500</v>
      </c>
      <c r="M7" s="41">
        <f>L7*4</f>
        <v>11550000</v>
      </c>
    </row>
    <row r="8" spans="1:13">
      <c r="A8" s="36">
        <v>4</v>
      </c>
      <c r="B8" s="36" t="s">
        <v>99</v>
      </c>
      <c r="C8" s="40">
        <v>1885000</v>
      </c>
      <c r="D8" s="41">
        <f t="shared" si="0"/>
        <v>754000</v>
      </c>
      <c r="E8" s="41">
        <f t="shared" si="1"/>
        <v>2639000</v>
      </c>
      <c r="F8" s="41">
        <f t="shared" si="2"/>
        <v>31668000</v>
      </c>
      <c r="G8" s="43"/>
      <c r="H8" s="36">
        <v>4</v>
      </c>
      <c r="I8" s="36" t="s">
        <v>99</v>
      </c>
      <c r="J8" s="40">
        <v>1925000</v>
      </c>
      <c r="K8" s="41">
        <f t="shared" si="3"/>
        <v>962500</v>
      </c>
      <c r="L8" s="46">
        <f>J8+K8</f>
        <v>2887500</v>
      </c>
      <c r="M8" s="41">
        <f>L8*2</f>
        <v>5775000</v>
      </c>
    </row>
    <row r="9" spans="1:13">
      <c r="A9" s="36">
        <v>5</v>
      </c>
      <c r="B9" s="36" t="s">
        <v>101</v>
      </c>
      <c r="C9" s="40">
        <v>1885000</v>
      </c>
      <c r="D9" s="41">
        <f t="shared" si="0"/>
        <v>754000</v>
      </c>
      <c r="E9" s="41">
        <f t="shared" si="1"/>
        <v>2639000</v>
      </c>
      <c r="F9" s="41">
        <f t="shared" si="2"/>
        <v>31668000</v>
      </c>
      <c r="G9" s="43"/>
      <c r="H9" s="36">
        <v>5</v>
      </c>
      <c r="I9" s="36" t="s">
        <v>101</v>
      </c>
      <c r="J9" s="40">
        <v>1925000</v>
      </c>
      <c r="K9" s="41">
        <f t="shared" si="3"/>
        <v>962500</v>
      </c>
      <c r="L9" s="41">
        <f t="shared" si="4"/>
        <v>2887500</v>
      </c>
      <c r="M9" s="41">
        <f t="shared" ref="M9:M18" si="5">L9*4</f>
        <v>11550000</v>
      </c>
    </row>
    <row r="10" spans="1:13">
      <c r="A10" s="36">
        <v>6</v>
      </c>
      <c r="B10" s="36" t="s">
        <v>102</v>
      </c>
      <c r="C10" s="40">
        <v>1885000</v>
      </c>
      <c r="D10" s="41">
        <f t="shared" si="0"/>
        <v>754000</v>
      </c>
      <c r="E10" s="41">
        <f t="shared" si="1"/>
        <v>2639000</v>
      </c>
      <c r="F10" s="41">
        <f t="shared" si="2"/>
        <v>31668000</v>
      </c>
      <c r="G10" s="43"/>
      <c r="H10" s="36">
        <v>6</v>
      </c>
      <c r="I10" s="36" t="s">
        <v>102</v>
      </c>
      <c r="J10" s="40">
        <v>1925000</v>
      </c>
      <c r="K10" s="41">
        <f t="shared" si="3"/>
        <v>962500</v>
      </c>
      <c r="L10" s="46">
        <f>J10+K10</f>
        <v>2887500</v>
      </c>
      <c r="M10" s="41">
        <f>L10*2</f>
        <v>5775000</v>
      </c>
    </row>
    <row r="11" spans="1:13">
      <c r="A11" s="36">
        <v>7</v>
      </c>
      <c r="B11" s="36" t="s">
        <v>103</v>
      </c>
      <c r="C11" s="40">
        <v>1885000</v>
      </c>
      <c r="D11" s="41">
        <f t="shared" si="0"/>
        <v>754000</v>
      </c>
      <c r="E11" s="41">
        <f t="shared" si="1"/>
        <v>2639000</v>
      </c>
      <c r="F11" s="41">
        <f t="shared" si="2"/>
        <v>31668000</v>
      </c>
      <c r="G11" s="43"/>
      <c r="H11" s="36">
        <v>7</v>
      </c>
      <c r="I11" s="36" t="s">
        <v>103</v>
      </c>
      <c r="J11" s="40">
        <v>1925000</v>
      </c>
      <c r="K11" s="41">
        <f t="shared" si="3"/>
        <v>962500</v>
      </c>
      <c r="L11" s="41">
        <f>J11+K11</f>
        <v>2887500</v>
      </c>
      <c r="M11" s="41">
        <f t="shared" si="5"/>
        <v>11550000</v>
      </c>
    </row>
    <row r="12" spans="1:13">
      <c r="A12" s="36">
        <v>8</v>
      </c>
      <c r="B12" s="36" t="s">
        <v>104</v>
      </c>
      <c r="C12" s="40">
        <v>1885000</v>
      </c>
      <c r="D12" s="41">
        <f t="shared" si="0"/>
        <v>754000</v>
      </c>
      <c r="E12" s="41">
        <f t="shared" si="1"/>
        <v>2639000</v>
      </c>
      <c r="F12" s="41">
        <f t="shared" si="2"/>
        <v>31668000</v>
      </c>
      <c r="G12" s="43"/>
      <c r="H12" s="36">
        <v>8</v>
      </c>
      <c r="I12" s="36" t="s">
        <v>104</v>
      </c>
      <c r="J12" s="40">
        <v>1925000</v>
      </c>
      <c r="K12" s="41">
        <f t="shared" si="3"/>
        <v>962500</v>
      </c>
      <c r="L12" s="41">
        <f t="shared" si="4"/>
        <v>2887500</v>
      </c>
      <c r="M12" s="41">
        <f t="shared" si="5"/>
        <v>11550000</v>
      </c>
    </row>
    <row r="13" spans="1:13">
      <c r="A13" s="36">
        <v>9</v>
      </c>
      <c r="B13" s="36" t="s">
        <v>105</v>
      </c>
      <c r="C13" s="40">
        <v>1885000</v>
      </c>
      <c r="D13" s="41">
        <f t="shared" si="0"/>
        <v>754000</v>
      </c>
      <c r="E13" s="41">
        <f t="shared" si="1"/>
        <v>2639000</v>
      </c>
      <c r="F13" s="41">
        <f t="shared" si="2"/>
        <v>31668000</v>
      </c>
      <c r="G13" s="43"/>
      <c r="H13" s="36">
        <v>9</v>
      </c>
      <c r="I13" s="36" t="s">
        <v>105</v>
      </c>
      <c r="J13" s="40">
        <v>1925000</v>
      </c>
      <c r="K13" s="41">
        <f t="shared" si="3"/>
        <v>962500</v>
      </c>
      <c r="L13" s="41">
        <f t="shared" si="4"/>
        <v>2887500</v>
      </c>
      <c r="M13" s="41">
        <f t="shared" si="5"/>
        <v>11550000</v>
      </c>
    </row>
    <row r="14" spans="1:13">
      <c r="A14" s="36">
        <v>10</v>
      </c>
      <c r="B14" s="36" t="s">
        <v>105</v>
      </c>
      <c r="C14" s="40">
        <v>1885000</v>
      </c>
      <c r="D14" s="41">
        <f t="shared" si="0"/>
        <v>754000</v>
      </c>
      <c r="E14" s="41">
        <f t="shared" si="1"/>
        <v>2639000</v>
      </c>
      <c r="F14" s="41">
        <f t="shared" si="2"/>
        <v>31668000</v>
      </c>
      <c r="G14" s="43"/>
      <c r="H14" s="36">
        <v>10</v>
      </c>
      <c r="I14" s="36" t="s">
        <v>105</v>
      </c>
      <c r="J14" s="40">
        <v>1925000</v>
      </c>
      <c r="K14" s="41">
        <f t="shared" si="3"/>
        <v>962500</v>
      </c>
      <c r="L14" s="41">
        <f t="shared" si="4"/>
        <v>2887500</v>
      </c>
      <c r="M14" s="41">
        <f t="shared" si="5"/>
        <v>11550000</v>
      </c>
    </row>
    <row r="15" spans="1:13">
      <c r="A15" s="36">
        <v>11</v>
      </c>
      <c r="B15" s="36" t="s">
        <v>105</v>
      </c>
      <c r="C15" s="40">
        <v>1885000</v>
      </c>
      <c r="D15" s="41">
        <f t="shared" si="0"/>
        <v>754000</v>
      </c>
      <c r="E15" s="41">
        <f t="shared" si="1"/>
        <v>2639000</v>
      </c>
      <c r="F15" s="41">
        <f t="shared" si="2"/>
        <v>31668000</v>
      </c>
      <c r="G15" s="43"/>
      <c r="H15" s="36">
        <v>11</v>
      </c>
      <c r="I15" s="36" t="s">
        <v>105</v>
      </c>
      <c r="J15" s="40">
        <v>1925000</v>
      </c>
      <c r="K15" s="41">
        <f t="shared" si="3"/>
        <v>962500</v>
      </c>
      <c r="L15" s="41">
        <f t="shared" si="4"/>
        <v>2887500</v>
      </c>
      <c r="M15" s="41">
        <f t="shared" si="5"/>
        <v>11550000</v>
      </c>
    </row>
    <row r="16" spans="1:13">
      <c r="A16" s="36">
        <v>12</v>
      </c>
      <c r="B16" s="36" t="s">
        <v>105</v>
      </c>
      <c r="C16" s="40">
        <v>1885000</v>
      </c>
      <c r="D16" s="41">
        <f t="shared" si="0"/>
        <v>754000</v>
      </c>
      <c r="E16" s="41">
        <f t="shared" si="1"/>
        <v>2639000</v>
      </c>
      <c r="F16" s="41">
        <f t="shared" si="2"/>
        <v>31668000</v>
      </c>
      <c r="G16" s="43"/>
      <c r="H16" s="36">
        <v>12</v>
      </c>
      <c r="I16" s="36" t="s">
        <v>105</v>
      </c>
      <c r="J16" s="40">
        <v>1925000</v>
      </c>
      <c r="K16" s="41">
        <f t="shared" si="3"/>
        <v>962500</v>
      </c>
      <c r="L16" s="41">
        <f t="shared" si="4"/>
        <v>2887500</v>
      </c>
      <c r="M16" s="41">
        <f t="shared" si="5"/>
        <v>11550000</v>
      </c>
    </row>
    <row r="17" spans="1:13">
      <c r="A17" s="36">
        <v>13</v>
      </c>
      <c r="B17" s="36" t="s">
        <v>105</v>
      </c>
      <c r="C17" s="40">
        <v>1885000</v>
      </c>
      <c r="D17" s="41">
        <f t="shared" si="0"/>
        <v>754000</v>
      </c>
      <c r="E17" s="41">
        <f t="shared" si="1"/>
        <v>2639000</v>
      </c>
      <c r="F17" s="41">
        <f t="shared" si="2"/>
        <v>31668000</v>
      </c>
      <c r="G17" s="43"/>
      <c r="H17" s="36">
        <v>13</v>
      </c>
      <c r="I17" s="36" t="s">
        <v>105</v>
      </c>
      <c r="J17" s="40">
        <v>1925000</v>
      </c>
      <c r="K17" s="41">
        <f t="shared" si="3"/>
        <v>962500</v>
      </c>
      <c r="L17" s="41">
        <f t="shared" si="4"/>
        <v>2887500</v>
      </c>
      <c r="M17" s="41">
        <f t="shared" si="5"/>
        <v>11550000</v>
      </c>
    </row>
    <row r="18" spans="1:13">
      <c r="A18" s="36">
        <v>14</v>
      </c>
      <c r="B18" s="36" t="s">
        <v>105</v>
      </c>
      <c r="C18" s="40">
        <v>1885000</v>
      </c>
      <c r="D18" s="41">
        <f t="shared" si="0"/>
        <v>754000</v>
      </c>
      <c r="E18" s="41">
        <f t="shared" si="1"/>
        <v>2639000</v>
      </c>
      <c r="F18" s="41">
        <f t="shared" si="2"/>
        <v>31668000</v>
      </c>
      <c r="G18" s="43"/>
      <c r="H18" s="36">
        <v>14</v>
      </c>
      <c r="I18" s="36" t="s">
        <v>105</v>
      </c>
      <c r="J18" s="40">
        <v>1925000</v>
      </c>
      <c r="K18" s="41">
        <f t="shared" si="3"/>
        <v>962500</v>
      </c>
      <c r="L18" s="41">
        <f t="shared" si="4"/>
        <v>2887500</v>
      </c>
      <c r="M18" s="41">
        <f t="shared" si="5"/>
        <v>11550000</v>
      </c>
    </row>
    <row r="19" spans="1:13">
      <c r="A19" s="403" t="s">
        <v>59</v>
      </c>
      <c r="B19" s="403"/>
      <c r="C19" s="403"/>
      <c r="D19" s="403"/>
      <c r="E19" s="42"/>
      <c r="F19" s="42">
        <f>SUM(F5:F18)</f>
        <v>489972000</v>
      </c>
      <c r="G19" s="44"/>
      <c r="H19" s="403" t="s">
        <v>59</v>
      </c>
      <c r="I19" s="403"/>
      <c r="J19" s="403"/>
      <c r="K19" s="403"/>
      <c r="L19" s="42"/>
      <c r="M19" s="42">
        <f>SUM(M5:M18)</f>
        <v>166320000</v>
      </c>
    </row>
    <row r="21" spans="1:13">
      <c r="M21" s="12">
        <v>266728000</v>
      </c>
    </row>
    <row r="23" spans="1:13">
      <c r="A23" s="402" t="s">
        <v>108</v>
      </c>
      <c r="B23" s="402"/>
      <c r="C23" s="402"/>
      <c r="D23" s="402"/>
      <c r="E23" s="402"/>
      <c r="F23" s="402"/>
      <c r="M23" s="16">
        <f>M19+M21</f>
        <v>433048000</v>
      </c>
    </row>
    <row r="24" spans="1:13">
      <c r="F24">
        <v>12</v>
      </c>
    </row>
    <row r="25" spans="1:13">
      <c r="A25" s="36" t="s">
        <v>96</v>
      </c>
      <c r="B25" s="36" t="s">
        <v>93</v>
      </c>
      <c r="C25" s="36" t="s">
        <v>94</v>
      </c>
      <c r="D25" s="36" t="s">
        <v>95</v>
      </c>
      <c r="E25" s="36" t="s">
        <v>59</v>
      </c>
      <c r="F25" s="36" t="s">
        <v>106</v>
      </c>
      <c r="M25" s="16"/>
    </row>
    <row r="26" spans="1:13">
      <c r="A26" s="36">
        <v>1</v>
      </c>
      <c r="B26" s="36" t="s">
        <v>97</v>
      </c>
      <c r="C26" s="40">
        <v>3850000</v>
      </c>
      <c r="D26" s="41">
        <f>C26*30%</f>
        <v>1155000</v>
      </c>
      <c r="E26" s="41">
        <f>C26+D26</f>
        <v>5005000</v>
      </c>
      <c r="F26" s="41">
        <f>E26*8</f>
        <v>40040000</v>
      </c>
      <c r="G26" s="16">
        <f>C26*F24</f>
        <v>46200000</v>
      </c>
      <c r="I26">
        <v>250</v>
      </c>
      <c r="K26" s="16">
        <f>D26*8</f>
        <v>9240000</v>
      </c>
      <c r="L26" s="16">
        <f>K5*4</f>
        <v>7700000</v>
      </c>
      <c r="M26" s="16">
        <f>SUM(K26:L26)</f>
        <v>16940000</v>
      </c>
    </row>
    <row r="27" spans="1:13">
      <c r="A27" s="36">
        <v>2</v>
      </c>
      <c r="B27" s="36" t="s">
        <v>98</v>
      </c>
      <c r="C27" s="40"/>
      <c r="D27" s="41">
        <v>808500</v>
      </c>
      <c r="E27" s="41">
        <f t="shared" ref="E27:E39" si="6">C27+D27</f>
        <v>808500</v>
      </c>
      <c r="F27" s="41">
        <f>E27*8</f>
        <v>6468000</v>
      </c>
      <c r="G27" s="16">
        <f>C27*F24</f>
        <v>0</v>
      </c>
      <c r="I27">
        <v>200</v>
      </c>
      <c r="K27" s="16">
        <f>D27*8</f>
        <v>6468000</v>
      </c>
      <c r="L27" s="16">
        <f>K6*4</f>
        <v>5390000</v>
      </c>
      <c r="M27" s="16">
        <f>SUM(K27:L27)</f>
        <v>11858000</v>
      </c>
    </row>
    <row r="28" spans="1:13">
      <c r="A28" s="36">
        <v>3</v>
      </c>
      <c r="B28" s="36" t="s">
        <v>100</v>
      </c>
      <c r="C28" s="40">
        <v>1925000</v>
      </c>
      <c r="D28" s="41">
        <f t="shared" ref="D28:D39" si="7">C28*30%</f>
        <v>577500</v>
      </c>
      <c r="E28" s="41">
        <f t="shared" si="6"/>
        <v>2502500</v>
      </c>
      <c r="F28" s="41">
        <f>E28*8</f>
        <v>20020000</v>
      </c>
      <c r="G28" s="16">
        <f>SUM(G26:G27)</f>
        <v>46200000</v>
      </c>
      <c r="I28">
        <v>200</v>
      </c>
      <c r="K28" s="16">
        <f t="shared" ref="K28:K39" si="8">D28*8</f>
        <v>4620000</v>
      </c>
      <c r="L28" s="16">
        <f>K7*4</f>
        <v>3850000</v>
      </c>
    </row>
    <row r="29" spans="1:13">
      <c r="A29" s="36">
        <v>4</v>
      </c>
      <c r="B29" s="36" t="s">
        <v>99</v>
      </c>
      <c r="C29" s="40">
        <v>1925000</v>
      </c>
      <c r="D29" s="41">
        <f t="shared" si="7"/>
        <v>577500</v>
      </c>
      <c r="E29" s="41">
        <f t="shared" si="6"/>
        <v>2502500</v>
      </c>
      <c r="F29" s="41">
        <f t="shared" ref="F29:F39" si="9">E29*8</f>
        <v>20020000</v>
      </c>
      <c r="G29">
        <v>350000000</v>
      </c>
      <c r="I29">
        <v>150</v>
      </c>
      <c r="K29" s="16">
        <f t="shared" si="8"/>
        <v>4620000</v>
      </c>
      <c r="L29" s="16">
        <f>K8*4</f>
        <v>3850000</v>
      </c>
    </row>
    <row r="30" spans="1:13">
      <c r="A30" s="36">
        <v>5</v>
      </c>
      <c r="B30" s="36" t="s">
        <v>101</v>
      </c>
      <c r="C30" s="40"/>
      <c r="D30" s="41">
        <f t="shared" si="7"/>
        <v>0</v>
      </c>
      <c r="E30" s="41">
        <f t="shared" si="6"/>
        <v>0</v>
      </c>
      <c r="F30" s="41">
        <f t="shared" si="9"/>
        <v>0</v>
      </c>
      <c r="G30" s="16">
        <f>G29-G28</f>
        <v>303800000</v>
      </c>
      <c r="I30">
        <v>150</v>
      </c>
      <c r="K30" s="16">
        <f t="shared" si="8"/>
        <v>0</v>
      </c>
      <c r="L30" s="16">
        <f>K9*2</f>
        <v>1925000</v>
      </c>
    </row>
    <row r="31" spans="1:13">
      <c r="A31" s="36">
        <v>6</v>
      </c>
      <c r="B31" s="36" t="s">
        <v>102</v>
      </c>
      <c r="C31" s="40">
        <v>1925000</v>
      </c>
      <c r="D31" s="41">
        <f t="shared" si="7"/>
        <v>577500</v>
      </c>
      <c r="E31" s="41">
        <f t="shared" si="6"/>
        <v>2502500</v>
      </c>
      <c r="F31" s="41">
        <f t="shared" si="9"/>
        <v>20020000</v>
      </c>
      <c r="I31">
        <v>150</v>
      </c>
      <c r="K31" s="16">
        <f t="shared" si="8"/>
        <v>4620000</v>
      </c>
      <c r="L31" s="16">
        <f>K10*2</f>
        <v>1925000</v>
      </c>
    </row>
    <row r="32" spans="1:13">
      <c r="A32" s="36">
        <v>7</v>
      </c>
      <c r="B32" s="36" t="s">
        <v>103</v>
      </c>
      <c r="C32" s="40">
        <v>1925000</v>
      </c>
      <c r="D32" s="41">
        <f t="shared" si="7"/>
        <v>577500</v>
      </c>
      <c r="E32" s="41">
        <f t="shared" si="6"/>
        <v>2502500</v>
      </c>
      <c r="F32" s="41">
        <f t="shared" si="9"/>
        <v>20020000</v>
      </c>
      <c r="G32" s="16">
        <f>G30/F24</f>
        <v>25316666.666666668</v>
      </c>
      <c r="I32">
        <f>SUM(I26:I31)</f>
        <v>1100</v>
      </c>
      <c r="K32" s="16">
        <f t="shared" si="8"/>
        <v>4620000</v>
      </c>
      <c r="L32" s="16">
        <f t="shared" ref="L32:L39" si="10">K11*4</f>
        <v>3850000</v>
      </c>
    </row>
    <row r="33" spans="1:12">
      <c r="A33" s="36">
        <v>8</v>
      </c>
      <c r="B33" s="36" t="s">
        <v>104</v>
      </c>
      <c r="C33" s="40">
        <v>1925000</v>
      </c>
      <c r="D33" s="41">
        <f t="shared" si="7"/>
        <v>577500</v>
      </c>
      <c r="E33" s="41">
        <f t="shared" si="6"/>
        <v>2502500</v>
      </c>
      <c r="F33" s="41">
        <f t="shared" si="9"/>
        <v>20020000</v>
      </c>
      <c r="I33">
        <v>4</v>
      </c>
      <c r="K33" s="16">
        <f t="shared" si="8"/>
        <v>4620000</v>
      </c>
      <c r="L33" s="16">
        <f t="shared" si="10"/>
        <v>3850000</v>
      </c>
    </row>
    <row r="34" spans="1:12">
      <c r="A34" s="36">
        <v>9</v>
      </c>
      <c r="B34" s="36" t="s">
        <v>105</v>
      </c>
      <c r="C34" s="40">
        <v>1925000</v>
      </c>
      <c r="D34" s="41">
        <f t="shared" si="7"/>
        <v>577500</v>
      </c>
      <c r="E34" s="41">
        <f t="shared" si="6"/>
        <v>2502500</v>
      </c>
      <c r="F34" s="41">
        <f t="shared" si="9"/>
        <v>20020000</v>
      </c>
      <c r="G34" s="16">
        <f>G32/F24</f>
        <v>2109722.2222222225</v>
      </c>
      <c r="I34">
        <f>I32*I33</f>
        <v>4400</v>
      </c>
      <c r="K34" s="16">
        <f t="shared" si="8"/>
        <v>4620000</v>
      </c>
      <c r="L34" s="16">
        <f t="shared" si="10"/>
        <v>3850000</v>
      </c>
    </row>
    <row r="35" spans="1:12">
      <c r="A35" s="36">
        <v>10</v>
      </c>
      <c r="B35" s="36" t="s">
        <v>105</v>
      </c>
      <c r="C35" s="40">
        <v>1925000</v>
      </c>
      <c r="D35" s="41">
        <f t="shared" si="7"/>
        <v>577500</v>
      </c>
      <c r="E35" s="41">
        <f t="shared" si="6"/>
        <v>2502500</v>
      </c>
      <c r="F35" s="41">
        <f t="shared" si="9"/>
        <v>20020000</v>
      </c>
      <c r="K35" s="16">
        <f t="shared" si="8"/>
        <v>4620000</v>
      </c>
      <c r="L35" s="16">
        <f t="shared" si="10"/>
        <v>3850000</v>
      </c>
    </row>
    <row r="36" spans="1:12">
      <c r="A36" s="36">
        <v>11</v>
      </c>
      <c r="B36" s="36" t="s">
        <v>105</v>
      </c>
      <c r="C36" s="40">
        <v>1925000</v>
      </c>
      <c r="D36" s="41">
        <f t="shared" si="7"/>
        <v>577500</v>
      </c>
      <c r="E36" s="41">
        <f t="shared" si="6"/>
        <v>2502500</v>
      </c>
      <c r="F36" s="41">
        <f t="shared" si="9"/>
        <v>20020000</v>
      </c>
      <c r="I36">
        <v>200</v>
      </c>
      <c r="K36" s="16">
        <f t="shared" si="8"/>
        <v>4620000</v>
      </c>
      <c r="L36" s="16">
        <f t="shared" si="10"/>
        <v>3850000</v>
      </c>
    </row>
    <row r="37" spans="1:12">
      <c r="A37" s="36">
        <v>12</v>
      </c>
      <c r="B37" s="36" t="s">
        <v>105</v>
      </c>
      <c r="C37" s="40">
        <v>1925000</v>
      </c>
      <c r="D37" s="41">
        <f t="shared" si="7"/>
        <v>577500</v>
      </c>
      <c r="E37" s="41">
        <f t="shared" si="6"/>
        <v>2502500</v>
      </c>
      <c r="F37" s="41">
        <f t="shared" si="9"/>
        <v>20020000</v>
      </c>
      <c r="I37">
        <v>150</v>
      </c>
      <c r="K37" s="16">
        <f t="shared" si="8"/>
        <v>4620000</v>
      </c>
      <c r="L37" s="16">
        <f t="shared" si="10"/>
        <v>3850000</v>
      </c>
    </row>
    <row r="38" spans="1:12">
      <c r="A38" s="36">
        <v>13</v>
      </c>
      <c r="B38" s="36" t="s">
        <v>105</v>
      </c>
      <c r="C38" s="40">
        <v>1925000</v>
      </c>
      <c r="D38" s="41">
        <f t="shared" si="7"/>
        <v>577500</v>
      </c>
      <c r="E38" s="41">
        <f t="shared" si="6"/>
        <v>2502500</v>
      </c>
      <c r="F38" s="41">
        <f t="shared" si="9"/>
        <v>20020000</v>
      </c>
      <c r="I38">
        <v>150</v>
      </c>
      <c r="K38" s="16">
        <f t="shared" si="8"/>
        <v>4620000</v>
      </c>
      <c r="L38" s="16">
        <f t="shared" si="10"/>
        <v>3850000</v>
      </c>
    </row>
    <row r="39" spans="1:12">
      <c r="A39" s="36">
        <v>14</v>
      </c>
      <c r="B39" s="36" t="s">
        <v>105</v>
      </c>
      <c r="C39" s="40">
        <v>1925000</v>
      </c>
      <c r="D39" s="41">
        <f t="shared" si="7"/>
        <v>577500</v>
      </c>
      <c r="E39" s="41">
        <f t="shared" si="6"/>
        <v>2502500</v>
      </c>
      <c r="F39" s="41">
        <f t="shared" si="9"/>
        <v>20020000</v>
      </c>
      <c r="K39" s="16">
        <f t="shared" si="8"/>
        <v>4620000</v>
      </c>
      <c r="L39" s="16">
        <f t="shared" si="10"/>
        <v>3850000</v>
      </c>
    </row>
    <row r="40" spans="1:12">
      <c r="A40" s="403" t="s">
        <v>59</v>
      </c>
      <c r="B40" s="403"/>
      <c r="C40" s="403"/>
      <c r="D40" s="403"/>
      <c r="E40" s="42"/>
      <c r="F40" s="42">
        <f>SUM(F26:F39)</f>
        <v>266728000</v>
      </c>
      <c r="I40">
        <f>SUM(I36:I39)</f>
        <v>500</v>
      </c>
    </row>
    <row r="41" spans="1:12">
      <c r="I41">
        <v>4</v>
      </c>
    </row>
    <row r="42" spans="1:12">
      <c r="I42">
        <f>I40*I41</f>
        <v>2000</v>
      </c>
    </row>
    <row r="45" spans="1:12">
      <c r="A45" s="402" t="s">
        <v>110</v>
      </c>
      <c r="B45" s="402"/>
      <c r="C45" s="402"/>
      <c r="D45" s="402"/>
      <c r="E45" s="402"/>
      <c r="F45" s="402"/>
    </row>
    <row r="47" spans="1:12">
      <c r="A47" s="36" t="s">
        <v>96</v>
      </c>
      <c r="B47" s="36" t="s">
        <v>93</v>
      </c>
      <c r="C47" s="36" t="s">
        <v>94</v>
      </c>
      <c r="D47" s="36" t="s">
        <v>95</v>
      </c>
      <c r="E47" s="36" t="s">
        <v>59</v>
      </c>
      <c r="F47" s="36" t="s">
        <v>106</v>
      </c>
    </row>
    <row r="48" spans="1:12">
      <c r="A48" s="36">
        <v>1</v>
      </c>
      <c r="B48" s="36" t="s">
        <v>97</v>
      </c>
      <c r="C48" s="40">
        <v>3850000</v>
      </c>
      <c r="D48" s="41">
        <f>C48*50%</f>
        <v>1925000</v>
      </c>
      <c r="E48" s="41">
        <f>C48+D48</f>
        <v>5775000</v>
      </c>
      <c r="F48" s="41">
        <f>E48*12</f>
        <v>69300000</v>
      </c>
    </row>
    <row r="49" spans="1:6">
      <c r="A49" s="36">
        <v>2</v>
      </c>
      <c r="B49" s="36" t="s">
        <v>98</v>
      </c>
      <c r="C49" s="40">
        <v>2695000</v>
      </c>
      <c r="D49" s="41">
        <f t="shared" ref="D49:D61" si="11">C49*50%</f>
        <v>1347500</v>
      </c>
      <c r="E49" s="41">
        <f t="shared" ref="E49:E61" si="12">C49+D49</f>
        <v>4042500</v>
      </c>
      <c r="F49" s="41">
        <f t="shared" ref="F49:F61" si="13">E49*12</f>
        <v>48510000</v>
      </c>
    </row>
    <row r="50" spans="1:6">
      <c r="A50" s="36">
        <v>3</v>
      </c>
      <c r="B50" s="36" t="s">
        <v>100</v>
      </c>
      <c r="C50" s="40">
        <v>1885000</v>
      </c>
      <c r="D50" s="41">
        <f t="shared" si="11"/>
        <v>942500</v>
      </c>
      <c r="E50" s="41">
        <f t="shared" si="12"/>
        <v>2827500</v>
      </c>
      <c r="F50" s="41">
        <f t="shared" si="13"/>
        <v>33930000</v>
      </c>
    </row>
    <row r="51" spans="1:6">
      <c r="A51" s="36">
        <v>4</v>
      </c>
      <c r="B51" s="36" t="s">
        <v>99</v>
      </c>
      <c r="C51" s="40">
        <v>1885000</v>
      </c>
      <c r="D51" s="41">
        <f t="shared" si="11"/>
        <v>942500</v>
      </c>
      <c r="E51" s="41">
        <f t="shared" si="12"/>
        <v>2827500</v>
      </c>
      <c r="F51" s="41">
        <f t="shared" si="13"/>
        <v>33930000</v>
      </c>
    </row>
    <row r="52" spans="1:6">
      <c r="A52" s="36">
        <v>5</v>
      </c>
      <c r="B52" s="36" t="s">
        <v>101</v>
      </c>
      <c r="C52" s="40">
        <v>1885000</v>
      </c>
      <c r="D52" s="41">
        <f t="shared" si="11"/>
        <v>942500</v>
      </c>
      <c r="E52" s="41">
        <f t="shared" si="12"/>
        <v>2827500</v>
      </c>
      <c r="F52" s="41">
        <f t="shared" si="13"/>
        <v>33930000</v>
      </c>
    </row>
    <row r="53" spans="1:6">
      <c r="A53" s="36">
        <v>6</v>
      </c>
      <c r="B53" s="36" t="s">
        <v>102</v>
      </c>
      <c r="C53" s="40">
        <v>1885000</v>
      </c>
      <c r="D53" s="41">
        <f t="shared" si="11"/>
        <v>942500</v>
      </c>
      <c r="E53" s="41">
        <f t="shared" si="12"/>
        <v>2827500</v>
      </c>
      <c r="F53" s="41">
        <f t="shared" si="13"/>
        <v>33930000</v>
      </c>
    </row>
    <row r="54" spans="1:6">
      <c r="A54" s="36">
        <v>7</v>
      </c>
      <c r="B54" s="36" t="s">
        <v>103</v>
      </c>
      <c r="C54" s="40">
        <v>1885000</v>
      </c>
      <c r="D54" s="41">
        <f t="shared" si="11"/>
        <v>942500</v>
      </c>
      <c r="E54" s="41">
        <f t="shared" si="12"/>
        <v>2827500</v>
      </c>
      <c r="F54" s="41">
        <f t="shared" si="13"/>
        <v>33930000</v>
      </c>
    </row>
    <row r="55" spans="1:6">
      <c r="A55" s="36">
        <v>8</v>
      </c>
      <c r="B55" s="36" t="s">
        <v>104</v>
      </c>
      <c r="C55" s="40">
        <v>1885000</v>
      </c>
      <c r="D55" s="41">
        <f t="shared" si="11"/>
        <v>942500</v>
      </c>
      <c r="E55" s="41">
        <f t="shared" si="12"/>
        <v>2827500</v>
      </c>
      <c r="F55" s="41">
        <f t="shared" si="13"/>
        <v>33930000</v>
      </c>
    </row>
    <row r="56" spans="1:6">
      <c r="A56" s="36">
        <v>9</v>
      </c>
      <c r="B56" s="36" t="s">
        <v>105</v>
      </c>
      <c r="C56" s="40">
        <v>1885000</v>
      </c>
      <c r="D56" s="41">
        <f t="shared" si="11"/>
        <v>942500</v>
      </c>
      <c r="E56" s="41">
        <f t="shared" si="12"/>
        <v>2827500</v>
      </c>
      <c r="F56" s="41">
        <f t="shared" si="13"/>
        <v>33930000</v>
      </c>
    </row>
    <row r="57" spans="1:6">
      <c r="A57" s="36">
        <v>10</v>
      </c>
      <c r="B57" s="36" t="s">
        <v>105</v>
      </c>
      <c r="C57" s="40">
        <v>1885000</v>
      </c>
      <c r="D57" s="41">
        <f t="shared" si="11"/>
        <v>942500</v>
      </c>
      <c r="E57" s="41">
        <f t="shared" si="12"/>
        <v>2827500</v>
      </c>
      <c r="F57" s="41">
        <f t="shared" si="13"/>
        <v>33930000</v>
      </c>
    </row>
    <row r="58" spans="1:6">
      <c r="A58" s="36">
        <v>11</v>
      </c>
      <c r="B58" s="36" t="s">
        <v>105</v>
      </c>
      <c r="C58" s="40">
        <v>1885000</v>
      </c>
      <c r="D58" s="41">
        <f t="shared" si="11"/>
        <v>942500</v>
      </c>
      <c r="E58" s="41">
        <f t="shared" si="12"/>
        <v>2827500</v>
      </c>
      <c r="F58" s="41">
        <f t="shared" si="13"/>
        <v>33930000</v>
      </c>
    </row>
    <row r="59" spans="1:6">
      <c r="A59" s="36">
        <v>12</v>
      </c>
      <c r="B59" s="36" t="s">
        <v>105</v>
      </c>
      <c r="C59" s="40">
        <v>1885000</v>
      </c>
      <c r="D59" s="41">
        <f t="shared" si="11"/>
        <v>942500</v>
      </c>
      <c r="E59" s="41">
        <f t="shared" si="12"/>
        <v>2827500</v>
      </c>
      <c r="F59" s="41">
        <f t="shared" si="13"/>
        <v>33930000</v>
      </c>
    </row>
    <row r="60" spans="1:6">
      <c r="A60" s="36">
        <v>13</v>
      </c>
      <c r="B60" s="36" t="s">
        <v>105</v>
      </c>
      <c r="C60" s="40">
        <v>1885000</v>
      </c>
      <c r="D60" s="41">
        <f t="shared" si="11"/>
        <v>942500</v>
      </c>
      <c r="E60" s="41">
        <f t="shared" si="12"/>
        <v>2827500</v>
      </c>
      <c r="F60" s="41">
        <f t="shared" si="13"/>
        <v>33930000</v>
      </c>
    </row>
    <row r="61" spans="1:6">
      <c r="A61" s="36">
        <v>14</v>
      </c>
      <c r="B61" s="36" t="s">
        <v>105</v>
      </c>
      <c r="C61" s="40">
        <v>1885000</v>
      </c>
      <c r="D61" s="41">
        <f t="shared" si="11"/>
        <v>942500</v>
      </c>
      <c r="E61" s="41">
        <f t="shared" si="12"/>
        <v>2827500</v>
      </c>
      <c r="F61" s="41">
        <f t="shared" si="13"/>
        <v>33930000</v>
      </c>
    </row>
    <row r="62" spans="1:6">
      <c r="A62" s="45" t="s">
        <v>59</v>
      </c>
      <c r="B62" s="45"/>
      <c r="C62" s="45"/>
      <c r="D62" s="45"/>
      <c r="E62" s="42"/>
      <c r="F62" s="41">
        <f>SUM(F48:F61)</f>
        <v>524970000</v>
      </c>
    </row>
    <row r="63" spans="1:6">
      <c r="F63" s="16"/>
    </row>
  </sheetData>
  <mergeCells count="7">
    <mergeCell ref="A45:F45"/>
    <mergeCell ref="A40:D40"/>
    <mergeCell ref="A19:D19"/>
    <mergeCell ref="H19:K19"/>
    <mergeCell ref="A2:F2"/>
    <mergeCell ref="H2:M2"/>
    <mergeCell ref="A23:F23"/>
  </mergeCells>
  <pageMargins left="0.7" right="0.7" top="0.75" bottom="0.75" header="0.3" footer="0.3"/>
  <pageSetup paperSize="9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6"/>
  <sheetViews>
    <sheetView workbookViewId="0">
      <selection activeCell="D104" sqref="D104"/>
    </sheetView>
  </sheetViews>
  <sheetFormatPr defaultRowHeight="15"/>
  <cols>
    <col min="1" max="1" width="3" customWidth="1"/>
    <col min="2" max="2" width="13.5703125" customWidth="1"/>
    <col min="3" max="3" width="3" customWidth="1"/>
    <col min="4" max="4" width="2.7109375" style="5" bestFit="1" customWidth="1"/>
    <col min="5" max="5" width="22.5703125" style="11" customWidth="1"/>
    <col min="6" max="6" width="15.140625" customWidth="1"/>
    <col min="7" max="7" width="8.42578125" customWidth="1"/>
    <col min="8" max="8" width="21.85546875" style="11" customWidth="1"/>
    <col min="9" max="9" width="5.7109375" customWidth="1"/>
    <col min="10" max="10" width="19.28515625" style="7" bestFit="1" customWidth="1"/>
    <col min="11" max="11" width="8.28515625" style="32" customWidth="1"/>
    <col min="12" max="12" width="14.5703125" bestFit="1" customWidth="1"/>
    <col min="13" max="13" width="8.140625" style="12" customWidth="1"/>
    <col min="14" max="14" width="7.85546875" customWidth="1"/>
    <col min="15" max="15" width="9" customWidth="1"/>
    <col min="16" max="16" width="5.5703125" customWidth="1"/>
    <col min="17" max="17" width="17.7109375" bestFit="1" customWidth="1"/>
    <col min="18" max="18" width="20" customWidth="1"/>
    <col min="19" max="19" width="19.28515625" bestFit="1" customWidth="1"/>
    <col min="20" max="20" width="16.5703125" bestFit="1" customWidth="1"/>
    <col min="21" max="21" width="19.28515625" bestFit="1" customWidth="1"/>
  </cols>
  <sheetData>
    <row r="1" spans="1:18" ht="15" customHeight="1">
      <c r="A1" s="405" t="s">
        <v>139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8">
      <c r="A2" s="406" t="s">
        <v>140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Q2" s="16"/>
    </row>
    <row r="3" spans="1:18" ht="7.5" customHeight="1">
      <c r="A3" s="192"/>
      <c r="B3" s="192"/>
      <c r="C3" s="192"/>
      <c r="D3" s="3"/>
      <c r="E3" s="56"/>
      <c r="F3" s="192"/>
      <c r="G3" s="192"/>
      <c r="H3" s="56"/>
      <c r="I3" s="192"/>
      <c r="J3" s="6"/>
      <c r="K3" s="31"/>
      <c r="L3" s="192"/>
      <c r="M3" s="15"/>
      <c r="N3" s="192"/>
      <c r="O3" s="192"/>
      <c r="Q3" s="16"/>
    </row>
    <row r="4" spans="1:18">
      <c r="A4" s="192"/>
      <c r="B4" s="1" t="s">
        <v>0</v>
      </c>
      <c r="C4" s="1"/>
      <c r="D4" s="4"/>
      <c r="E4" s="10" t="s">
        <v>1</v>
      </c>
      <c r="F4" s="2"/>
      <c r="G4" s="192"/>
      <c r="H4" s="56"/>
      <c r="I4" s="192"/>
      <c r="J4" s="6"/>
      <c r="K4" s="31"/>
      <c r="L4" s="192"/>
      <c r="M4" s="15"/>
      <c r="N4" s="192"/>
      <c r="O4" s="192"/>
    </row>
    <row r="5" spans="1:18">
      <c r="A5" s="192"/>
      <c r="B5" s="1" t="s">
        <v>2</v>
      </c>
      <c r="C5" s="1"/>
      <c r="D5" s="4"/>
      <c r="E5" s="10" t="s">
        <v>3</v>
      </c>
      <c r="F5" s="2"/>
      <c r="G5" s="192"/>
      <c r="H5" s="56"/>
      <c r="I5" s="192"/>
      <c r="J5" s="6"/>
      <c r="K5" s="31"/>
      <c r="L5" s="192"/>
      <c r="M5" s="15"/>
      <c r="N5" s="192"/>
      <c r="O5" s="192"/>
      <c r="Q5" s="12"/>
    </row>
    <row r="6" spans="1:18">
      <c r="A6" s="192"/>
      <c r="B6" s="1" t="s">
        <v>4</v>
      </c>
      <c r="C6" s="1"/>
      <c r="D6" s="4"/>
      <c r="E6" s="10" t="s">
        <v>5</v>
      </c>
      <c r="F6" s="2"/>
      <c r="G6" s="192"/>
      <c r="H6" s="56"/>
      <c r="I6" s="192"/>
      <c r="J6" s="6"/>
      <c r="K6" s="31"/>
      <c r="L6" s="192"/>
      <c r="M6" s="15"/>
      <c r="N6" s="192"/>
      <c r="O6" s="192"/>
      <c r="Q6" s="12"/>
    </row>
    <row r="7" spans="1:18">
      <c r="A7" s="192"/>
      <c r="B7" s="1" t="s">
        <v>6</v>
      </c>
      <c r="C7" s="1"/>
      <c r="D7" s="4"/>
      <c r="E7" s="10" t="s">
        <v>7</v>
      </c>
      <c r="F7" s="2"/>
      <c r="G7" s="192"/>
      <c r="H7" s="56"/>
      <c r="I7" s="192"/>
      <c r="J7" s="6"/>
      <c r="K7" s="31"/>
      <c r="L7" s="192"/>
      <c r="M7" s="15"/>
      <c r="N7" s="192"/>
      <c r="O7" s="192"/>
      <c r="Q7" s="39"/>
    </row>
    <row r="8" spans="1:18" ht="18.75" customHeight="1">
      <c r="A8" s="407" t="s">
        <v>8</v>
      </c>
      <c r="B8" s="408" t="s">
        <v>9</v>
      </c>
      <c r="C8" s="408"/>
      <c r="D8" s="408"/>
      <c r="E8" s="408"/>
      <c r="F8" s="409" t="s">
        <v>10</v>
      </c>
      <c r="G8" s="407" t="s">
        <v>11</v>
      </c>
      <c r="H8" s="407" t="s">
        <v>12</v>
      </c>
      <c r="I8" s="408" t="s">
        <v>13</v>
      </c>
      <c r="J8" s="408" t="s">
        <v>14</v>
      </c>
      <c r="K8" s="408"/>
      <c r="L8" s="411" t="s">
        <v>15</v>
      </c>
      <c r="M8" s="412"/>
      <c r="N8" s="413"/>
      <c r="O8" s="414" t="s">
        <v>16</v>
      </c>
      <c r="Q8" s="13"/>
    </row>
    <row r="9" spans="1:18" ht="45">
      <c r="A9" s="407"/>
      <c r="B9" s="194" t="s">
        <v>17</v>
      </c>
      <c r="C9" s="194"/>
      <c r="D9" s="18"/>
      <c r="E9" s="193" t="s">
        <v>18</v>
      </c>
      <c r="F9" s="410"/>
      <c r="G9" s="407"/>
      <c r="H9" s="407"/>
      <c r="I9" s="408"/>
      <c r="J9" s="74" t="s">
        <v>19</v>
      </c>
      <c r="K9" s="193" t="s">
        <v>20</v>
      </c>
      <c r="L9" s="75" t="s">
        <v>21</v>
      </c>
      <c r="M9" s="76" t="s">
        <v>22</v>
      </c>
      <c r="N9" s="77" t="s">
        <v>23</v>
      </c>
      <c r="O9" s="415"/>
    </row>
    <row r="10" spans="1:18">
      <c r="A10" s="78" t="s">
        <v>24</v>
      </c>
      <c r="B10" s="19" t="s">
        <v>25</v>
      </c>
      <c r="C10" s="19" t="s">
        <v>26</v>
      </c>
      <c r="D10" s="20" t="s">
        <v>27</v>
      </c>
      <c r="E10" s="20" t="s">
        <v>28</v>
      </c>
      <c r="F10" s="20" t="s">
        <v>29</v>
      </c>
      <c r="G10" s="20" t="s">
        <v>30</v>
      </c>
      <c r="H10" s="19" t="s">
        <v>31</v>
      </c>
      <c r="I10" s="79" t="s">
        <v>32</v>
      </c>
      <c r="J10" s="20" t="s">
        <v>33</v>
      </c>
      <c r="K10" s="80" t="s">
        <v>34</v>
      </c>
      <c r="L10" s="81" t="s">
        <v>35</v>
      </c>
      <c r="M10" s="80" t="s">
        <v>36</v>
      </c>
      <c r="N10" s="80" t="s">
        <v>37</v>
      </c>
      <c r="O10" s="80" t="s">
        <v>146</v>
      </c>
      <c r="P10" s="65" t="s">
        <v>124</v>
      </c>
      <c r="Q10" s="67"/>
      <c r="R10" s="67"/>
    </row>
    <row r="11" spans="1:18" ht="27.75" customHeight="1">
      <c r="A11" s="71">
        <v>1</v>
      </c>
      <c r="B11" s="82" t="s">
        <v>38</v>
      </c>
      <c r="C11" s="148">
        <v>1</v>
      </c>
      <c r="D11" s="147">
        <v>1</v>
      </c>
      <c r="E11" s="84" t="s">
        <v>141</v>
      </c>
      <c r="F11" s="85" t="s">
        <v>41</v>
      </c>
      <c r="G11" s="75" t="s">
        <v>42</v>
      </c>
      <c r="H11" s="86" t="s">
        <v>145</v>
      </c>
      <c r="I11" s="59">
        <v>2019</v>
      </c>
      <c r="J11" s="158">
        <v>68166000</v>
      </c>
      <c r="K11" s="87"/>
      <c r="L11" s="71"/>
      <c r="M11" s="88"/>
      <c r="N11" s="71"/>
      <c r="O11" s="71"/>
      <c r="P11" s="64"/>
      <c r="Q11" s="191">
        <f>J11+J12+J13+J28</f>
        <v>594848100</v>
      </c>
      <c r="R11" s="69"/>
    </row>
    <row r="12" spans="1:18" ht="22.5">
      <c r="A12" s="71"/>
      <c r="B12" s="82" t="s">
        <v>39</v>
      </c>
      <c r="C12" s="148"/>
      <c r="D12" s="147">
        <v>2</v>
      </c>
      <c r="E12" s="84" t="s">
        <v>142</v>
      </c>
      <c r="F12" s="85" t="s">
        <v>41</v>
      </c>
      <c r="G12" s="75" t="s">
        <v>42</v>
      </c>
      <c r="H12" s="86" t="s">
        <v>144</v>
      </c>
      <c r="I12" s="59">
        <v>2019</v>
      </c>
      <c r="J12" s="158">
        <v>456712200</v>
      </c>
      <c r="K12" s="87"/>
      <c r="L12" s="71"/>
      <c r="M12" s="88"/>
      <c r="N12" s="71"/>
      <c r="O12" s="71"/>
      <c r="P12" s="64"/>
      <c r="Q12" s="64"/>
      <c r="R12" s="69"/>
    </row>
    <row r="13" spans="1:18" ht="22.5">
      <c r="A13" s="71"/>
      <c r="B13" s="82"/>
      <c r="C13" s="148"/>
      <c r="D13" s="147">
        <v>3</v>
      </c>
      <c r="E13" s="84" t="s">
        <v>119</v>
      </c>
      <c r="F13" s="85" t="s">
        <v>41</v>
      </c>
      <c r="G13" s="75" t="s">
        <v>42</v>
      </c>
      <c r="H13" s="86" t="s">
        <v>120</v>
      </c>
      <c r="I13" s="59">
        <v>2019</v>
      </c>
      <c r="J13" s="158">
        <v>9909900</v>
      </c>
      <c r="K13" s="87"/>
      <c r="L13" s="71"/>
      <c r="M13" s="88"/>
      <c r="N13" s="71"/>
      <c r="O13" s="71"/>
      <c r="P13" s="64"/>
      <c r="Q13" s="64"/>
      <c r="R13" s="69"/>
    </row>
    <row r="14" spans="1:18" ht="22.5">
      <c r="A14" s="71"/>
      <c r="B14" s="82"/>
      <c r="C14" s="148"/>
      <c r="D14" s="147">
        <v>4</v>
      </c>
      <c r="E14" s="142" t="s">
        <v>86</v>
      </c>
      <c r="F14" s="85" t="s">
        <v>41</v>
      </c>
      <c r="G14" s="75" t="s">
        <v>42</v>
      </c>
      <c r="H14" s="89" t="s">
        <v>62</v>
      </c>
      <c r="I14" s="59">
        <v>2019</v>
      </c>
      <c r="J14" s="158">
        <v>6000000</v>
      </c>
      <c r="K14" s="87"/>
      <c r="L14" s="71"/>
      <c r="M14" s="88"/>
      <c r="N14" s="71"/>
      <c r="O14" s="71"/>
      <c r="P14" s="64"/>
      <c r="Q14" s="64"/>
      <c r="R14" s="69"/>
    </row>
    <row r="15" spans="1:18" ht="22.5">
      <c r="A15" s="71"/>
      <c r="B15" s="82"/>
      <c r="C15" s="148"/>
      <c r="D15" s="147">
        <v>5</v>
      </c>
      <c r="E15" s="143" t="s">
        <v>72</v>
      </c>
      <c r="F15" s="85" t="s">
        <v>41</v>
      </c>
      <c r="G15" s="75" t="s">
        <v>42</v>
      </c>
      <c r="H15" s="89" t="s">
        <v>64</v>
      </c>
      <c r="I15" s="59">
        <v>2019</v>
      </c>
      <c r="J15" s="158">
        <v>6096000</v>
      </c>
      <c r="K15" s="87"/>
      <c r="L15" s="71"/>
      <c r="M15" s="88"/>
      <c r="N15" s="71"/>
      <c r="O15" s="71"/>
      <c r="P15" s="64"/>
      <c r="Q15" s="64"/>
      <c r="R15" s="69"/>
    </row>
    <row r="16" spans="1:18">
      <c r="A16" s="71"/>
      <c r="B16" s="82"/>
      <c r="C16" s="148"/>
      <c r="D16" s="147">
        <v>6</v>
      </c>
      <c r="E16" s="143" t="s">
        <v>91</v>
      </c>
      <c r="F16" s="85" t="s">
        <v>41</v>
      </c>
      <c r="G16" s="75" t="s">
        <v>42</v>
      </c>
      <c r="H16" s="86" t="s">
        <v>55</v>
      </c>
      <c r="I16" s="59">
        <v>2019</v>
      </c>
      <c r="J16" s="158">
        <v>18000000</v>
      </c>
      <c r="K16" s="87"/>
      <c r="L16" s="71"/>
      <c r="M16" s="88"/>
      <c r="N16" s="71"/>
      <c r="O16" s="71"/>
      <c r="P16" s="64"/>
      <c r="Q16" s="64"/>
      <c r="R16" s="69"/>
    </row>
    <row r="17" spans="1:18" ht="22.5">
      <c r="A17" s="71"/>
      <c r="B17" s="82"/>
      <c r="C17" s="148"/>
      <c r="D17" s="147">
        <v>7</v>
      </c>
      <c r="E17" s="144" t="s">
        <v>221</v>
      </c>
      <c r="F17" s="85" t="s">
        <v>41</v>
      </c>
      <c r="G17" s="75" t="s">
        <v>42</v>
      </c>
      <c r="H17" s="94" t="s">
        <v>68</v>
      </c>
      <c r="I17" s="59">
        <v>2019</v>
      </c>
      <c r="J17" s="158">
        <v>7500000</v>
      </c>
      <c r="K17" s="87"/>
      <c r="L17" s="71"/>
      <c r="M17" s="88"/>
      <c r="N17" s="71"/>
      <c r="O17" s="71"/>
      <c r="P17" s="64"/>
      <c r="Q17" s="64"/>
      <c r="R17" s="69"/>
    </row>
    <row r="18" spans="1:18" ht="23.25">
      <c r="A18" s="71"/>
      <c r="B18" s="82"/>
      <c r="C18" s="148"/>
      <c r="D18" s="147">
        <v>8</v>
      </c>
      <c r="E18" s="142" t="s">
        <v>85</v>
      </c>
      <c r="F18" s="85" t="s">
        <v>41</v>
      </c>
      <c r="G18" s="75" t="s">
        <v>42</v>
      </c>
      <c r="H18" s="90" t="s">
        <v>52</v>
      </c>
      <c r="I18" s="59">
        <v>2019</v>
      </c>
      <c r="J18" s="158">
        <v>500000</v>
      </c>
      <c r="K18" s="87"/>
      <c r="L18" s="71"/>
      <c r="M18" s="88"/>
      <c r="N18" s="71"/>
      <c r="O18" s="71"/>
      <c r="P18" s="64"/>
      <c r="Q18" s="64"/>
      <c r="R18" s="69"/>
    </row>
    <row r="19" spans="1:18" ht="22.5">
      <c r="A19" s="71"/>
      <c r="B19" s="82"/>
      <c r="C19" s="148"/>
      <c r="D19" s="147">
        <v>9</v>
      </c>
      <c r="E19" s="143" t="s">
        <v>90</v>
      </c>
      <c r="F19" s="85" t="s">
        <v>41</v>
      </c>
      <c r="G19" s="75" t="s">
        <v>42</v>
      </c>
      <c r="H19" s="86" t="s">
        <v>54</v>
      </c>
      <c r="I19" s="59">
        <v>2019</v>
      </c>
      <c r="J19" s="158">
        <v>3000000</v>
      </c>
      <c r="K19" s="87"/>
      <c r="L19" s="71"/>
      <c r="M19" s="88"/>
      <c r="N19" s="71"/>
      <c r="O19" s="71"/>
      <c r="P19" s="64"/>
      <c r="Q19" s="64"/>
      <c r="R19" s="69"/>
    </row>
    <row r="20" spans="1:18" ht="21">
      <c r="A20" s="71"/>
      <c r="B20" s="82"/>
      <c r="C20" s="148"/>
      <c r="D20" s="147">
        <v>10</v>
      </c>
      <c r="E20" s="143" t="s">
        <v>92</v>
      </c>
      <c r="F20" s="85" t="s">
        <v>41</v>
      </c>
      <c r="G20" s="196" t="s">
        <v>42</v>
      </c>
      <c r="H20" s="86" t="s">
        <v>56</v>
      </c>
      <c r="I20" s="59">
        <v>2019</v>
      </c>
      <c r="J20" s="158">
        <v>1000000</v>
      </c>
      <c r="K20" s="33"/>
      <c r="L20" s="71"/>
      <c r="M20" s="88"/>
      <c r="N20" s="71"/>
      <c r="O20" s="71"/>
      <c r="P20" s="64"/>
      <c r="Q20" s="64"/>
      <c r="R20" s="69"/>
    </row>
    <row r="21" spans="1:18">
      <c r="A21" s="71"/>
      <c r="B21" s="82"/>
      <c r="C21" s="148"/>
      <c r="D21" s="147">
        <v>11</v>
      </c>
      <c r="E21" s="145" t="s">
        <v>73</v>
      </c>
      <c r="F21" s="85" t="s">
        <v>41</v>
      </c>
      <c r="G21" s="196" t="s">
        <v>42</v>
      </c>
      <c r="H21" s="89" t="s">
        <v>65</v>
      </c>
      <c r="I21" s="59">
        <v>2019</v>
      </c>
      <c r="J21" s="158">
        <v>500000</v>
      </c>
      <c r="K21" s="33"/>
      <c r="L21" s="71"/>
      <c r="M21" s="88"/>
      <c r="N21" s="71"/>
      <c r="O21" s="71"/>
      <c r="P21" s="64"/>
      <c r="Q21" s="64"/>
      <c r="R21" s="69"/>
    </row>
    <row r="22" spans="1:18" ht="22.5">
      <c r="A22" s="71"/>
      <c r="B22" s="82"/>
      <c r="C22" s="148"/>
      <c r="D22" s="147">
        <v>12</v>
      </c>
      <c r="E22" s="144" t="s">
        <v>79</v>
      </c>
      <c r="F22" s="85" t="s">
        <v>41</v>
      </c>
      <c r="G22" s="75" t="s">
        <v>42</v>
      </c>
      <c r="H22" s="94" t="s">
        <v>117</v>
      </c>
      <c r="I22" s="59">
        <v>2019</v>
      </c>
      <c r="J22" s="160">
        <v>3000000</v>
      </c>
      <c r="K22" s="33"/>
      <c r="L22" s="71"/>
      <c r="M22" s="88"/>
      <c r="N22" s="71"/>
      <c r="O22" s="71"/>
      <c r="P22" s="64"/>
      <c r="Q22" s="64"/>
      <c r="R22" s="69"/>
    </row>
    <row r="23" spans="1:18" ht="22.5">
      <c r="A23" s="71"/>
      <c r="B23" s="82"/>
      <c r="C23" s="148"/>
      <c r="D23" s="147">
        <v>13</v>
      </c>
      <c r="E23" s="146" t="s">
        <v>75</v>
      </c>
      <c r="F23" s="85" t="s">
        <v>41</v>
      </c>
      <c r="G23" s="75" t="s">
        <v>42</v>
      </c>
      <c r="H23" s="89" t="s">
        <v>67</v>
      </c>
      <c r="I23" s="59">
        <v>2019</v>
      </c>
      <c r="J23" s="158">
        <v>5000000</v>
      </c>
      <c r="K23" s="33"/>
      <c r="L23" s="71"/>
      <c r="M23" s="88"/>
      <c r="N23" s="71"/>
      <c r="O23" s="71"/>
      <c r="P23" s="64"/>
      <c r="Q23" s="64"/>
      <c r="R23" s="69"/>
    </row>
    <row r="24" spans="1:18" ht="22.5">
      <c r="A24" s="71"/>
      <c r="B24" s="82"/>
      <c r="C24" s="148"/>
      <c r="D24" s="147">
        <v>14</v>
      </c>
      <c r="E24" s="146" t="s">
        <v>76</v>
      </c>
      <c r="F24" s="85" t="s">
        <v>41</v>
      </c>
      <c r="G24" s="75" t="s">
        <v>42</v>
      </c>
      <c r="H24" s="89" t="s">
        <v>58</v>
      </c>
      <c r="I24" s="59">
        <v>2019</v>
      </c>
      <c r="J24" s="158">
        <v>100000</v>
      </c>
      <c r="K24" s="33"/>
      <c r="L24" s="71"/>
      <c r="M24" s="88"/>
      <c r="N24" s="71"/>
      <c r="O24" s="71"/>
      <c r="P24" s="64"/>
      <c r="Q24" s="64"/>
      <c r="R24" s="69"/>
    </row>
    <row r="25" spans="1:18" ht="22.5">
      <c r="A25" s="71"/>
      <c r="B25" s="82"/>
      <c r="C25" s="148"/>
      <c r="D25" s="147">
        <v>15</v>
      </c>
      <c r="E25" s="146" t="s">
        <v>215</v>
      </c>
      <c r="F25" s="85" t="s">
        <v>41</v>
      </c>
      <c r="G25" s="75" t="s">
        <v>42</v>
      </c>
      <c r="H25" s="89" t="s">
        <v>216</v>
      </c>
      <c r="I25" s="59">
        <v>2019</v>
      </c>
      <c r="J25" s="158">
        <v>1080000</v>
      </c>
      <c r="K25" s="33"/>
      <c r="L25" s="71"/>
      <c r="M25" s="88"/>
      <c r="N25" s="71"/>
      <c r="O25" s="71"/>
      <c r="P25" s="64"/>
      <c r="Q25" s="64"/>
      <c r="R25" s="69"/>
    </row>
    <row r="26" spans="1:18" ht="22.5">
      <c r="A26" s="71"/>
      <c r="B26" s="82"/>
      <c r="C26" s="148"/>
      <c r="D26" s="147">
        <v>16</v>
      </c>
      <c r="E26" s="144" t="s">
        <v>193</v>
      </c>
      <c r="F26" s="85" t="s">
        <v>41</v>
      </c>
      <c r="G26" s="75" t="s">
        <v>42</v>
      </c>
      <c r="H26" s="94" t="s">
        <v>118</v>
      </c>
      <c r="I26" s="59">
        <v>2019</v>
      </c>
      <c r="J26" s="160">
        <v>6000000</v>
      </c>
      <c r="K26" s="33"/>
      <c r="L26" s="71"/>
      <c r="M26" s="88"/>
      <c r="N26" s="71"/>
      <c r="O26" s="71"/>
      <c r="P26" s="64"/>
      <c r="Q26" s="64"/>
      <c r="R26" s="69"/>
    </row>
    <row r="27" spans="1:18" ht="22.5">
      <c r="A27" s="71"/>
      <c r="B27" s="82"/>
      <c r="C27" s="148"/>
      <c r="D27" s="147">
        <v>17</v>
      </c>
      <c r="E27" s="144" t="s">
        <v>194</v>
      </c>
      <c r="F27" s="85" t="s">
        <v>41</v>
      </c>
      <c r="G27" s="75" t="s">
        <v>42</v>
      </c>
      <c r="H27" s="94" t="s">
        <v>118</v>
      </c>
      <c r="I27" s="59">
        <v>2019</v>
      </c>
      <c r="J27" s="160">
        <v>34200000</v>
      </c>
      <c r="K27" s="33"/>
      <c r="L27" s="71"/>
      <c r="M27" s="88"/>
      <c r="N27" s="71"/>
      <c r="O27" s="71"/>
      <c r="P27" s="64"/>
      <c r="Q27" s="64"/>
      <c r="R27" s="69"/>
    </row>
    <row r="28" spans="1:18" ht="22.5">
      <c r="A28" s="71"/>
      <c r="B28" s="82"/>
      <c r="C28" s="148"/>
      <c r="D28" s="147">
        <v>18</v>
      </c>
      <c r="E28" s="161" t="s">
        <v>143</v>
      </c>
      <c r="F28" s="162" t="s">
        <v>41</v>
      </c>
      <c r="G28" s="163" t="s">
        <v>42</v>
      </c>
      <c r="H28" s="164" t="s">
        <v>186</v>
      </c>
      <c r="I28" s="59">
        <v>2019</v>
      </c>
      <c r="J28" s="158">
        <v>60060000</v>
      </c>
      <c r="K28" s="33"/>
      <c r="L28" s="71"/>
      <c r="M28" s="88"/>
      <c r="N28" s="71"/>
      <c r="O28" s="71"/>
      <c r="P28" s="64"/>
      <c r="Q28" s="64"/>
      <c r="R28" s="69"/>
    </row>
    <row r="29" spans="1:18">
      <c r="A29" s="71"/>
      <c r="B29" s="71"/>
      <c r="C29" s="83"/>
      <c r="D29" s="147">
        <v>19</v>
      </c>
      <c r="E29" s="161" t="s">
        <v>82</v>
      </c>
      <c r="F29" s="162" t="s">
        <v>41</v>
      </c>
      <c r="G29" s="163" t="s">
        <v>42</v>
      </c>
      <c r="H29" s="164" t="s">
        <v>61</v>
      </c>
      <c r="I29" s="59">
        <v>2019</v>
      </c>
      <c r="J29" s="158">
        <v>3500000</v>
      </c>
      <c r="K29" s="33"/>
      <c r="L29" s="71"/>
      <c r="M29" s="88"/>
      <c r="N29" s="71"/>
      <c r="O29" s="71"/>
      <c r="P29" s="64"/>
      <c r="Q29" s="64"/>
      <c r="R29" s="69"/>
    </row>
    <row r="30" spans="1:18" ht="21">
      <c r="A30" s="71"/>
      <c r="B30" s="71"/>
      <c r="C30" s="83">
        <v>2</v>
      </c>
      <c r="D30" s="83">
        <v>1</v>
      </c>
      <c r="E30" s="91" t="s">
        <v>88</v>
      </c>
      <c r="F30" s="85" t="s">
        <v>41</v>
      </c>
      <c r="G30" s="75" t="s">
        <v>42</v>
      </c>
      <c r="H30" s="86" t="s">
        <v>53</v>
      </c>
      <c r="I30" s="59">
        <v>2019</v>
      </c>
      <c r="J30" s="158">
        <v>5000000</v>
      </c>
      <c r="K30" s="33"/>
      <c r="L30" s="71"/>
      <c r="M30" s="88"/>
      <c r="N30" s="71"/>
      <c r="O30" s="71"/>
      <c r="P30" s="64"/>
      <c r="Q30" s="64"/>
      <c r="R30" s="69"/>
    </row>
    <row r="31" spans="1:18" ht="22.5">
      <c r="A31" s="71"/>
      <c r="B31" s="71"/>
      <c r="C31" s="83"/>
      <c r="D31" s="83">
        <v>2</v>
      </c>
      <c r="E31" s="91" t="s">
        <v>87</v>
      </c>
      <c r="F31" s="85" t="s">
        <v>41</v>
      </c>
      <c r="G31" s="75" t="s">
        <v>42</v>
      </c>
      <c r="H31" s="86" t="s">
        <v>63</v>
      </c>
      <c r="I31" s="59">
        <v>2019</v>
      </c>
      <c r="J31" s="158">
        <v>21500000</v>
      </c>
      <c r="K31" s="33"/>
      <c r="L31" s="71"/>
      <c r="M31" s="88"/>
      <c r="N31" s="71"/>
      <c r="O31" s="71"/>
      <c r="P31" s="64"/>
      <c r="Q31" s="64"/>
      <c r="R31" s="69"/>
    </row>
    <row r="32" spans="1:18" ht="22.5">
      <c r="A32" s="71"/>
      <c r="B32" s="71"/>
      <c r="C32" s="83">
        <v>3</v>
      </c>
      <c r="D32" s="83">
        <v>1</v>
      </c>
      <c r="E32" s="91" t="s">
        <v>147</v>
      </c>
      <c r="F32" s="85" t="s">
        <v>41</v>
      </c>
      <c r="G32" s="75" t="s">
        <v>42</v>
      </c>
      <c r="H32" s="89" t="s">
        <v>62</v>
      </c>
      <c r="I32" s="59">
        <v>2019</v>
      </c>
      <c r="J32" s="158">
        <v>1500000</v>
      </c>
      <c r="K32" s="33"/>
      <c r="L32" s="71"/>
      <c r="M32" s="88"/>
      <c r="N32" s="71"/>
      <c r="O32" s="71"/>
      <c r="Q32" s="12"/>
      <c r="R32" s="70"/>
    </row>
    <row r="33" spans="1:21" ht="22.5">
      <c r="A33" s="71"/>
      <c r="B33" s="71"/>
      <c r="C33" s="83"/>
      <c r="D33" s="83">
        <v>2</v>
      </c>
      <c r="E33" s="91" t="s">
        <v>148</v>
      </c>
      <c r="F33" s="85" t="s">
        <v>41</v>
      </c>
      <c r="G33" s="75" t="s">
        <v>42</v>
      </c>
      <c r="H33" s="89" t="s">
        <v>66</v>
      </c>
      <c r="I33" s="59">
        <v>2019</v>
      </c>
      <c r="J33" s="158">
        <v>1900000</v>
      </c>
      <c r="K33" s="33"/>
      <c r="L33" s="71"/>
      <c r="M33" s="88"/>
      <c r="N33" s="71"/>
      <c r="O33" s="71"/>
    </row>
    <row r="34" spans="1:21" ht="22.5">
      <c r="A34" s="71"/>
      <c r="B34" s="71"/>
      <c r="C34" s="83"/>
      <c r="D34" s="83">
        <v>3</v>
      </c>
      <c r="E34" s="93" t="s">
        <v>149</v>
      </c>
      <c r="F34" s="85" t="s">
        <v>41</v>
      </c>
      <c r="G34" s="75" t="s">
        <v>42</v>
      </c>
      <c r="H34" s="86" t="s">
        <v>150</v>
      </c>
      <c r="I34" s="59">
        <v>2019</v>
      </c>
      <c r="J34" s="158">
        <v>19200000</v>
      </c>
      <c r="K34" s="33"/>
      <c r="L34" s="71"/>
      <c r="M34" s="88"/>
      <c r="N34" s="71"/>
      <c r="O34" s="71"/>
      <c r="S34" s="12"/>
      <c r="T34" s="17"/>
    </row>
    <row r="35" spans="1:21" ht="22.5">
      <c r="A35" s="71"/>
      <c r="B35" s="71"/>
      <c r="C35" s="83">
        <v>4</v>
      </c>
      <c r="D35" s="83">
        <v>1</v>
      </c>
      <c r="E35" s="91" t="s">
        <v>89</v>
      </c>
      <c r="F35" s="85" t="s">
        <v>41</v>
      </c>
      <c r="G35" s="75" t="s">
        <v>42</v>
      </c>
      <c r="H35" s="86" t="s">
        <v>60</v>
      </c>
      <c r="I35" s="59">
        <v>2019</v>
      </c>
      <c r="J35" s="158">
        <v>4000000</v>
      </c>
      <c r="K35" s="33"/>
      <c r="L35" s="71"/>
      <c r="M35" s="88"/>
      <c r="N35" s="71"/>
      <c r="O35" s="71"/>
      <c r="Q35" s="13"/>
      <c r="R35" s="17"/>
      <c r="S35" s="26"/>
      <c r="T35" s="17"/>
    </row>
    <row r="36" spans="1:21" ht="22.5">
      <c r="A36" s="71"/>
      <c r="B36" s="71"/>
      <c r="C36" s="83"/>
      <c r="D36" s="83">
        <v>2</v>
      </c>
      <c r="E36" s="91" t="s">
        <v>195</v>
      </c>
      <c r="F36" s="85" t="s">
        <v>41</v>
      </c>
      <c r="G36" s="75" t="s">
        <v>42</v>
      </c>
      <c r="H36" s="89" t="s">
        <v>196</v>
      </c>
      <c r="I36" s="59">
        <v>2019</v>
      </c>
      <c r="J36" s="158">
        <v>10750000</v>
      </c>
      <c r="K36" s="33"/>
      <c r="L36" s="71"/>
      <c r="M36" s="88"/>
      <c r="N36" s="71"/>
      <c r="O36" s="71"/>
      <c r="Q36" s="13"/>
      <c r="S36" s="26"/>
    </row>
    <row r="37" spans="1:21" ht="22.5">
      <c r="A37" s="71"/>
      <c r="B37" s="71"/>
      <c r="C37" s="83"/>
      <c r="D37" s="83">
        <v>3</v>
      </c>
      <c r="E37" s="91" t="s">
        <v>218</v>
      </c>
      <c r="F37" s="85" t="s">
        <v>41</v>
      </c>
      <c r="G37" s="75" t="s">
        <v>42</v>
      </c>
      <c r="H37" s="89" t="s">
        <v>197</v>
      </c>
      <c r="I37" s="59">
        <v>2019</v>
      </c>
      <c r="J37" s="158">
        <v>4750000</v>
      </c>
      <c r="K37" s="33"/>
      <c r="L37" s="71"/>
      <c r="M37" s="88"/>
      <c r="N37" s="71"/>
      <c r="O37" s="71"/>
      <c r="Q37" s="13"/>
      <c r="S37" s="26"/>
    </row>
    <row r="38" spans="1:21" ht="22.5">
      <c r="A38" s="71"/>
      <c r="B38" s="71"/>
      <c r="C38" s="83"/>
      <c r="D38" s="83">
        <v>4</v>
      </c>
      <c r="E38" s="91" t="s">
        <v>219</v>
      </c>
      <c r="F38" s="85" t="s">
        <v>41</v>
      </c>
      <c r="G38" s="75" t="s">
        <v>42</v>
      </c>
      <c r="H38" s="89" t="s">
        <v>197</v>
      </c>
      <c r="I38" s="59">
        <v>2019</v>
      </c>
      <c r="J38" s="158">
        <v>1300000</v>
      </c>
      <c r="K38" s="33"/>
      <c r="L38" s="71"/>
      <c r="M38" s="88"/>
      <c r="N38" s="71"/>
      <c r="O38" s="71"/>
      <c r="Q38" s="13"/>
      <c r="S38" s="26"/>
    </row>
    <row r="39" spans="1:21" ht="22.5">
      <c r="A39" s="71"/>
      <c r="B39" s="71"/>
      <c r="C39" s="83"/>
      <c r="D39" s="83">
        <v>5</v>
      </c>
      <c r="E39" s="91" t="s">
        <v>111</v>
      </c>
      <c r="F39" s="85" t="s">
        <v>41</v>
      </c>
      <c r="G39" s="75" t="s">
        <v>42</v>
      </c>
      <c r="H39" s="89" t="s">
        <v>116</v>
      </c>
      <c r="I39" s="59">
        <v>2019</v>
      </c>
      <c r="J39" s="158">
        <v>2600000</v>
      </c>
      <c r="K39" s="33"/>
      <c r="L39" s="71"/>
      <c r="M39" s="88"/>
      <c r="N39" s="71"/>
      <c r="O39" s="71"/>
      <c r="Q39" s="13"/>
      <c r="R39" s="73"/>
      <c r="S39" s="73"/>
      <c r="T39" s="26"/>
    </row>
    <row r="40" spans="1:21" ht="33.75">
      <c r="A40" s="71"/>
      <c r="B40" s="71"/>
      <c r="C40" s="83"/>
      <c r="D40" s="83">
        <v>6</v>
      </c>
      <c r="E40" s="95" t="s">
        <v>122</v>
      </c>
      <c r="F40" s="85" t="s">
        <v>41</v>
      </c>
      <c r="G40" s="75" t="s">
        <v>42</v>
      </c>
      <c r="H40" s="89" t="s">
        <v>123</v>
      </c>
      <c r="I40" s="59">
        <v>2019</v>
      </c>
      <c r="J40" s="159">
        <v>5250000</v>
      </c>
      <c r="K40" s="33"/>
      <c r="L40" s="71"/>
      <c r="M40" s="88"/>
      <c r="N40" s="71"/>
      <c r="O40" s="71"/>
      <c r="Q40" s="13"/>
      <c r="R40" s="73"/>
      <c r="S40" s="73"/>
      <c r="T40" s="26"/>
    </row>
    <row r="41" spans="1:21">
      <c r="A41" s="71"/>
      <c r="B41" s="71"/>
      <c r="C41" s="83"/>
      <c r="D41" s="83">
        <v>7</v>
      </c>
      <c r="E41" s="225" t="s">
        <v>151</v>
      </c>
      <c r="F41" s="162"/>
      <c r="G41" s="163"/>
      <c r="H41" s="226"/>
      <c r="I41" s="220">
        <v>2019</v>
      </c>
      <c r="J41" s="158">
        <v>4292000</v>
      </c>
      <c r="K41" s="33"/>
      <c r="L41" s="71"/>
      <c r="M41" s="88"/>
      <c r="N41" s="71"/>
      <c r="O41" s="71"/>
      <c r="Q41" s="13"/>
      <c r="R41" s="25"/>
      <c r="S41" s="26"/>
    </row>
    <row r="42" spans="1:21">
      <c r="A42" s="71"/>
      <c r="B42" s="71"/>
      <c r="C42" s="83"/>
      <c r="D42" s="83">
        <v>8</v>
      </c>
      <c r="E42" s="225" t="s">
        <v>152</v>
      </c>
      <c r="F42" s="162"/>
      <c r="G42" s="163"/>
      <c r="H42" s="226"/>
      <c r="I42" s="220">
        <v>2019</v>
      </c>
      <c r="J42" s="158">
        <v>71810000</v>
      </c>
      <c r="K42" s="33"/>
      <c r="L42" s="71"/>
      <c r="M42" s="88"/>
      <c r="N42" s="71"/>
      <c r="O42" s="71"/>
      <c r="R42" s="73"/>
      <c r="S42" s="26"/>
      <c r="T42" s="13"/>
    </row>
    <row r="43" spans="1:21" s="166" customFormat="1" ht="33.75">
      <c r="A43" s="27"/>
      <c r="B43" s="27"/>
      <c r="C43" s="165">
        <v>5</v>
      </c>
      <c r="D43" s="165"/>
      <c r="E43" s="237" t="s">
        <v>51</v>
      </c>
      <c r="F43" s="226" t="s">
        <v>41</v>
      </c>
      <c r="G43" s="209" t="s">
        <v>48</v>
      </c>
      <c r="H43" s="226" t="s">
        <v>71</v>
      </c>
      <c r="I43" s="220">
        <v>2019</v>
      </c>
      <c r="J43" s="157">
        <v>49500000</v>
      </c>
      <c r="K43" s="33"/>
      <c r="L43" s="27"/>
      <c r="M43" s="53"/>
      <c r="N43" s="27"/>
      <c r="O43" s="27"/>
      <c r="Q43" s="167"/>
      <c r="R43" s="167"/>
      <c r="S43" s="168"/>
      <c r="T43" s="169">
        <f>R43-S43</f>
        <v>0</v>
      </c>
    </row>
    <row r="44" spans="1:21" s="166" customFormat="1">
      <c r="A44" s="27"/>
      <c r="B44" s="27"/>
      <c r="C44" s="165">
        <v>6</v>
      </c>
      <c r="D44" s="165">
        <v>1</v>
      </c>
      <c r="E44" s="239" t="s">
        <v>212</v>
      </c>
      <c r="F44" s="321" t="s">
        <v>41</v>
      </c>
      <c r="G44" s="267" t="s">
        <v>213</v>
      </c>
      <c r="H44" s="268"/>
      <c r="I44" s="220"/>
      <c r="J44" s="157">
        <v>5005000</v>
      </c>
      <c r="K44" s="33"/>
      <c r="L44" s="27"/>
      <c r="M44" s="53"/>
      <c r="N44" s="27"/>
      <c r="O44" s="27"/>
      <c r="Q44" s="167"/>
      <c r="R44" s="167"/>
      <c r="S44" s="168"/>
      <c r="T44" s="169"/>
    </row>
    <row r="45" spans="1:21" s="166" customFormat="1" ht="22.5">
      <c r="A45" s="27"/>
      <c r="B45" s="27"/>
      <c r="C45" s="165"/>
      <c r="D45" s="165">
        <v>2</v>
      </c>
      <c r="E45" s="239" t="s">
        <v>214</v>
      </c>
      <c r="F45" s="321" t="s">
        <v>41</v>
      </c>
      <c r="G45" s="267" t="s">
        <v>184</v>
      </c>
      <c r="H45" s="268"/>
      <c r="I45" s="220"/>
      <c r="J45" s="157">
        <v>22722000</v>
      </c>
      <c r="K45" s="33"/>
      <c r="L45" s="27"/>
      <c r="M45" s="53"/>
      <c r="N45" s="27"/>
      <c r="O45" s="27"/>
      <c r="Q45" s="167"/>
      <c r="R45" s="167"/>
      <c r="S45" s="168"/>
      <c r="T45" s="169"/>
    </row>
    <row r="46" spans="1:21">
      <c r="A46" s="71"/>
      <c r="B46" s="71"/>
      <c r="C46" s="83"/>
      <c r="D46" s="83"/>
      <c r="E46" s="416" t="s">
        <v>127</v>
      </c>
      <c r="F46" s="417"/>
      <c r="G46" s="417"/>
      <c r="H46" s="418"/>
      <c r="I46" s="71"/>
      <c r="J46" s="23">
        <f>SUM(J11:J45)</f>
        <v>921403100</v>
      </c>
      <c r="K46" s="33"/>
      <c r="L46" s="71"/>
      <c r="M46" s="88"/>
      <c r="N46" s="71"/>
      <c r="O46" s="71"/>
      <c r="Q46" s="13"/>
      <c r="R46" s="12"/>
      <c r="S46" s="26"/>
      <c r="U46" s="129"/>
    </row>
    <row r="47" spans="1:21" ht="12" customHeight="1">
      <c r="A47" s="71"/>
      <c r="B47" s="71"/>
      <c r="C47" s="83"/>
      <c r="D47" s="83"/>
      <c r="E47" s="96"/>
      <c r="F47" s="85"/>
      <c r="G47" s="75"/>
      <c r="H47" s="94"/>
      <c r="I47" s="71"/>
      <c r="J47" s="23" t="s">
        <v>112</v>
      </c>
      <c r="K47" s="33"/>
      <c r="L47" s="71"/>
      <c r="M47" s="88"/>
      <c r="N47" s="71"/>
      <c r="O47" s="71"/>
      <c r="Q47" s="13"/>
      <c r="R47" s="17"/>
    </row>
    <row r="48" spans="1:21">
      <c r="A48" s="71">
        <v>2</v>
      </c>
      <c r="B48" s="97" t="s">
        <v>40</v>
      </c>
      <c r="C48" s="152">
        <v>1</v>
      </c>
      <c r="D48" s="83">
        <v>1</v>
      </c>
      <c r="E48" s="243" t="s">
        <v>153</v>
      </c>
      <c r="F48" s="244"/>
      <c r="G48" s="244"/>
      <c r="H48" s="244"/>
      <c r="I48" s="220"/>
      <c r="J48" s="190">
        <v>12000000</v>
      </c>
      <c r="K48" s="34"/>
      <c r="L48" s="53"/>
      <c r="M48" s="88"/>
      <c r="N48" s="71"/>
      <c r="O48" s="71"/>
      <c r="Q48" s="13"/>
    </row>
    <row r="49" spans="1:20" ht="35.25" customHeight="1">
      <c r="A49" s="71"/>
      <c r="B49" s="97"/>
      <c r="C49" s="152">
        <v>2</v>
      </c>
      <c r="D49" s="83">
        <v>1</v>
      </c>
      <c r="E49" s="243" t="s">
        <v>154</v>
      </c>
      <c r="F49" s="244"/>
      <c r="G49" s="244"/>
      <c r="H49" s="244"/>
      <c r="I49" s="220"/>
      <c r="J49" s="157">
        <v>17400000</v>
      </c>
      <c r="K49" s="33"/>
      <c r="L49" s="27"/>
      <c r="M49" s="88"/>
      <c r="N49" s="71"/>
      <c r="O49" s="71"/>
      <c r="Q49" s="13"/>
      <c r="R49" s="17"/>
    </row>
    <row r="50" spans="1:20" ht="25.5" customHeight="1">
      <c r="A50" s="71"/>
      <c r="B50" s="71"/>
      <c r="C50" s="153">
        <v>3</v>
      </c>
      <c r="D50" s="170">
        <v>1</v>
      </c>
      <c r="E50" s="171" t="s">
        <v>155</v>
      </c>
      <c r="F50" s="172" t="s">
        <v>81</v>
      </c>
      <c r="G50" s="173"/>
      <c r="H50" s="173"/>
      <c r="I50" s="174"/>
      <c r="J50" s="175"/>
      <c r="K50" s="34"/>
      <c r="L50" s="27"/>
      <c r="M50" s="88"/>
      <c r="N50" s="71"/>
      <c r="O50" s="71"/>
      <c r="Q50" s="13"/>
      <c r="R50" s="17"/>
      <c r="T50" s="17"/>
    </row>
    <row r="51" spans="1:20" ht="21">
      <c r="A51" s="71"/>
      <c r="B51" s="71"/>
      <c r="C51" s="83"/>
      <c r="D51" s="170">
        <v>2</v>
      </c>
      <c r="E51" s="171" t="s">
        <v>156</v>
      </c>
      <c r="F51" s="172" t="s">
        <v>81</v>
      </c>
      <c r="G51" s="173"/>
      <c r="H51" s="173"/>
      <c r="I51" s="174"/>
      <c r="J51" s="176"/>
      <c r="K51" s="34"/>
      <c r="L51" s="27"/>
      <c r="M51" s="88"/>
      <c r="N51" s="71"/>
      <c r="O51" s="71"/>
      <c r="Q51" s="13"/>
      <c r="R51" s="17"/>
    </row>
    <row r="52" spans="1:20" ht="21">
      <c r="A52" s="71"/>
      <c r="B52" s="97"/>
      <c r="C52" s="149"/>
      <c r="D52" s="83">
        <v>3</v>
      </c>
      <c r="E52" s="225" t="s">
        <v>157</v>
      </c>
      <c r="F52" s="247" t="s">
        <v>81</v>
      </c>
      <c r="G52" s="27"/>
      <c r="H52" s="244"/>
      <c r="I52" s="220"/>
      <c r="J52" s="189">
        <v>168877200</v>
      </c>
      <c r="K52" s="34"/>
      <c r="L52" s="27"/>
      <c r="M52" s="88"/>
      <c r="N52" s="71"/>
      <c r="O52" s="71"/>
      <c r="Q52" s="13"/>
    </row>
    <row r="53" spans="1:20" ht="21">
      <c r="A53" s="71"/>
      <c r="B53" s="71"/>
      <c r="C53" s="83"/>
      <c r="D53" s="83">
        <v>4</v>
      </c>
      <c r="E53" s="161" t="s">
        <v>175</v>
      </c>
      <c r="F53" s="247" t="s">
        <v>83</v>
      </c>
      <c r="G53" s="27"/>
      <c r="H53" s="244"/>
      <c r="I53" s="220"/>
      <c r="J53" s="157">
        <v>187233600</v>
      </c>
      <c r="K53" s="34"/>
      <c r="L53" s="27"/>
      <c r="M53" s="88"/>
      <c r="N53" s="71"/>
      <c r="O53" s="71"/>
      <c r="Q53" s="22"/>
    </row>
    <row r="54" spans="1:20" ht="21">
      <c r="A54" s="71"/>
      <c r="B54" s="71"/>
      <c r="C54" s="83"/>
      <c r="D54" s="170">
        <v>5</v>
      </c>
      <c r="E54" s="171" t="s">
        <v>158</v>
      </c>
      <c r="F54" s="172" t="s">
        <v>83</v>
      </c>
      <c r="G54" s="177"/>
      <c r="H54" s="173"/>
      <c r="I54" s="174"/>
      <c r="J54" s="175"/>
      <c r="K54" s="33"/>
      <c r="L54" s="27"/>
      <c r="M54" s="88"/>
      <c r="N54" s="71"/>
      <c r="O54" s="71"/>
      <c r="Q54" s="25"/>
      <c r="R54" s="17"/>
      <c r="S54" s="26"/>
    </row>
    <row r="55" spans="1:20" ht="21">
      <c r="A55" s="71"/>
      <c r="B55" s="71"/>
      <c r="C55" s="83"/>
      <c r="D55" s="170">
        <v>6</v>
      </c>
      <c r="E55" s="171" t="s">
        <v>174</v>
      </c>
      <c r="F55" s="172" t="s">
        <v>159</v>
      </c>
      <c r="G55" s="178"/>
      <c r="H55" s="173"/>
      <c r="I55" s="174"/>
      <c r="J55" s="179"/>
      <c r="K55" s="33"/>
      <c r="L55" s="27"/>
      <c r="M55" s="88"/>
      <c r="N55" s="71"/>
      <c r="O55" s="71"/>
      <c r="Q55" s="17"/>
      <c r="R55" s="73"/>
    </row>
    <row r="56" spans="1:20" ht="31.5">
      <c r="A56" s="71"/>
      <c r="B56" s="71"/>
      <c r="C56" s="83"/>
      <c r="D56" s="170">
        <v>7</v>
      </c>
      <c r="E56" s="171" t="s">
        <v>160</v>
      </c>
      <c r="F56" s="172" t="s">
        <v>49</v>
      </c>
      <c r="G56" s="177"/>
      <c r="H56" s="173"/>
      <c r="I56" s="174"/>
      <c r="J56" s="175"/>
      <c r="K56" s="33"/>
      <c r="L56" s="139"/>
      <c r="M56" s="88"/>
      <c r="N56" s="71"/>
      <c r="O56" s="71"/>
      <c r="Q56" s="13"/>
    </row>
    <row r="57" spans="1:20">
      <c r="A57" s="71"/>
      <c r="B57" s="71"/>
      <c r="C57" s="83"/>
      <c r="D57" s="165">
        <v>8</v>
      </c>
      <c r="E57" s="225" t="s">
        <v>220</v>
      </c>
      <c r="F57" s="247" t="s">
        <v>161</v>
      </c>
      <c r="G57" s="27"/>
      <c r="H57" s="244"/>
      <c r="I57" s="220"/>
      <c r="J57" s="157">
        <v>154590800</v>
      </c>
      <c r="K57" s="33"/>
      <c r="L57" s="139"/>
      <c r="M57" s="88"/>
      <c r="N57" s="71"/>
      <c r="O57" s="71"/>
      <c r="Q57" s="13"/>
      <c r="R57" s="73"/>
    </row>
    <row r="58" spans="1:20">
      <c r="A58" s="71"/>
      <c r="B58" s="71"/>
      <c r="C58" s="83"/>
      <c r="D58" s="165">
        <v>9</v>
      </c>
      <c r="E58" s="225" t="s">
        <v>208</v>
      </c>
      <c r="F58" s="247" t="s">
        <v>161</v>
      </c>
      <c r="G58" s="27" t="s">
        <v>115</v>
      </c>
      <c r="H58" s="250"/>
      <c r="I58" s="220"/>
      <c r="J58" s="157">
        <v>30000000</v>
      </c>
      <c r="K58" s="33"/>
      <c r="L58" s="139"/>
      <c r="M58" s="88"/>
      <c r="N58" s="71"/>
      <c r="O58" s="71"/>
      <c r="Q58" s="13"/>
      <c r="R58" s="73"/>
    </row>
    <row r="59" spans="1:20" ht="21">
      <c r="A59" s="71"/>
      <c r="B59" s="71"/>
      <c r="C59" s="83"/>
      <c r="D59" s="165">
        <v>10</v>
      </c>
      <c r="E59" s="225" t="s">
        <v>164</v>
      </c>
      <c r="F59" s="247" t="s">
        <v>165</v>
      </c>
      <c r="G59" s="323"/>
      <c r="H59" s="244"/>
      <c r="I59" s="220"/>
      <c r="J59" s="157">
        <v>38066100</v>
      </c>
      <c r="K59" s="33"/>
      <c r="L59" s="27"/>
      <c r="M59" s="88"/>
      <c r="N59" s="71"/>
      <c r="O59" s="71"/>
      <c r="Q59" s="25"/>
      <c r="R59" s="26"/>
    </row>
    <row r="60" spans="1:20" ht="21">
      <c r="A60" s="71"/>
      <c r="B60" s="71"/>
      <c r="C60" s="83"/>
      <c r="D60" s="165">
        <v>11</v>
      </c>
      <c r="E60" s="225" t="s">
        <v>167</v>
      </c>
      <c r="F60" s="247" t="s">
        <v>47</v>
      </c>
      <c r="G60" s="323"/>
      <c r="H60" s="244"/>
      <c r="I60" s="220"/>
      <c r="J60" s="157">
        <v>139781500</v>
      </c>
      <c r="K60" s="33"/>
      <c r="L60" s="27"/>
      <c r="M60" s="88"/>
      <c r="N60" s="71"/>
      <c r="O60" s="71"/>
      <c r="Q60" s="13"/>
      <c r="R60" s="26"/>
    </row>
    <row r="61" spans="1:20" ht="21">
      <c r="A61" s="71"/>
      <c r="B61" s="71"/>
      <c r="C61" s="83"/>
      <c r="D61" s="170">
        <v>12</v>
      </c>
      <c r="E61" s="181" t="s">
        <v>168</v>
      </c>
      <c r="F61" s="172" t="s">
        <v>169</v>
      </c>
      <c r="G61" s="177"/>
      <c r="H61" s="173"/>
      <c r="I61" s="174"/>
      <c r="J61" s="175"/>
      <c r="K61" s="33"/>
      <c r="L61" s="27"/>
      <c r="M61" s="88"/>
      <c r="N61" s="71"/>
      <c r="O61" s="71"/>
      <c r="Q61" s="13"/>
      <c r="R61" s="17"/>
    </row>
    <row r="62" spans="1:20" ht="21">
      <c r="A62" s="71"/>
      <c r="B62" s="71"/>
      <c r="C62" s="83"/>
      <c r="D62" s="170">
        <v>13</v>
      </c>
      <c r="E62" s="180" t="s">
        <v>170</v>
      </c>
      <c r="F62" s="172" t="s">
        <v>169</v>
      </c>
      <c r="G62" s="177"/>
      <c r="H62" s="173"/>
      <c r="I62" s="174"/>
      <c r="J62" s="175"/>
      <c r="K62" s="33"/>
      <c r="L62" s="27"/>
      <c r="M62" s="88"/>
      <c r="N62" s="71"/>
      <c r="O62" s="71"/>
      <c r="Q62" s="13"/>
    </row>
    <row r="63" spans="1:20" ht="21">
      <c r="A63" s="71"/>
      <c r="B63" s="71"/>
      <c r="C63" s="83"/>
      <c r="D63" s="170">
        <v>14</v>
      </c>
      <c r="E63" s="182" t="s">
        <v>171</v>
      </c>
      <c r="F63" s="172" t="s">
        <v>172</v>
      </c>
      <c r="G63" s="177"/>
      <c r="H63" s="173"/>
      <c r="I63" s="174"/>
      <c r="J63" s="183"/>
      <c r="K63" s="33"/>
      <c r="L63" s="27"/>
      <c r="M63" s="88"/>
      <c r="N63" s="71"/>
      <c r="O63" s="71"/>
      <c r="Q63" s="13"/>
    </row>
    <row r="64" spans="1:20">
      <c r="A64" s="71"/>
      <c r="B64" s="71"/>
      <c r="C64" s="83"/>
      <c r="D64" s="170">
        <v>15</v>
      </c>
      <c r="E64" s="182" t="s">
        <v>173</v>
      </c>
      <c r="F64" s="172" t="s">
        <v>172</v>
      </c>
      <c r="G64" s="177"/>
      <c r="H64" s="173"/>
      <c r="I64" s="174"/>
      <c r="J64" s="183"/>
      <c r="K64" s="34"/>
      <c r="L64" s="140">
        <v>3111700</v>
      </c>
      <c r="M64" s="88"/>
      <c r="N64" s="71"/>
      <c r="O64" s="71"/>
      <c r="Q64" s="13"/>
    </row>
    <row r="65" spans="1:17" ht="21">
      <c r="A65" s="71"/>
      <c r="B65" s="71"/>
      <c r="C65" s="83"/>
      <c r="D65" s="165">
        <v>16</v>
      </c>
      <c r="E65" s="232" t="s">
        <v>209</v>
      </c>
      <c r="F65" s="247" t="s">
        <v>172</v>
      </c>
      <c r="G65" s="27"/>
      <c r="H65" s="244"/>
      <c r="I65" s="220"/>
      <c r="J65" s="157">
        <v>14000000</v>
      </c>
      <c r="K65" s="34"/>
      <c r="L65" s="141">
        <v>1579200</v>
      </c>
      <c r="M65" s="88"/>
      <c r="N65" s="71"/>
      <c r="O65" s="71"/>
      <c r="Q65" s="13"/>
    </row>
    <row r="66" spans="1:17" ht="21">
      <c r="A66" s="71"/>
      <c r="B66" s="71"/>
      <c r="C66" s="83"/>
      <c r="D66" s="170">
        <v>17</v>
      </c>
      <c r="E66" s="180" t="s">
        <v>162</v>
      </c>
      <c r="F66" s="172" t="s">
        <v>163</v>
      </c>
      <c r="G66" s="177"/>
      <c r="H66" s="173"/>
      <c r="I66" s="174"/>
      <c r="J66" s="175"/>
      <c r="K66" s="33"/>
      <c r="L66" s="27"/>
      <c r="M66" s="88"/>
      <c r="N66" s="71"/>
      <c r="O66" s="71"/>
      <c r="Q66" s="13"/>
    </row>
    <row r="67" spans="1:17" ht="31.5" hidden="1">
      <c r="A67" s="71"/>
      <c r="B67" s="71"/>
      <c r="C67" s="83">
        <v>4</v>
      </c>
      <c r="D67" s="147">
        <v>1</v>
      </c>
      <c r="E67" s="154" t="s">
        <v>166</v>
      </c>
      <c r="F67" s="155" t="s">
        <v>47</v>
      </c>
      <c r="G67" s="184"/>
      <c r="H67" s="185"/>
      <c r="I67" s="54"/>
      <c r="J67" s="55"/>
      <c r="K67" s="33"/>
      <c r="L67" s="27"/>
      <c r="M67" s="88"/>
      <c r="N67" s="71"/>
      <c r="O67" s="71"/>
      <c r="Q67" s="13"/>
    </row>
    <row r="68" spans="1:17" s="130" customFormat="1" ht="22.5">
      <c r="A68" s="71"/>
      <c r="B68" s="71"/>
      <c r="C68" s="83">
        <v>5</v>
      </c>
      <c r="D68" s="83">
        <v>1</v>
      </c>
      <c r="E68" s="225" t="s">
        <v>176</v>
      </c>
      <c r="F68" s="162" t="s">
        <v>41</v>
      </c>
      <c r="G68" s="163" t="s">
        <v>199</v>
      </c>
      <c r="H68" s="226" t="s">
        <v>135</v>
      </c>
      <c r="I68" s="220">
        <v>2019</v>
      </c>
      <c r="J68" s="159">
        <v>600000</v>
      </c>
      <c r="K68" s="87"/>
      <c r="L68" s="71"/>
      <c r="M68" s="88"/>
      <c r="N68" s="71"/>
      <c r="O68" s="71"/>
      <c r="Q68" s="131"/>
    </row>
    <row r="69" spans="1:17" ht="23.25">
      <c r="A69" s="71"/>
      <c r="B69" s="71"/>
      <c r="C69" s="83"/>
      <c r="D69" s="83">
        <v>2</v>
      </c>
      <c r="E69" s="252" t="s">
        <v>177</v>
      </c>
      <c r="F69" s="27" t="s">
        <v>41</v>
      </c>
      <c r="G69" s="324" t="s">
        <v>198</v>
      </c>
      <c r="H69" s="253" t="s">
        <v>200</v>
      </c>
      <c r="I69" s="220">
        <v>2019</v>
      </c>
      <c r="J69" s="188">
        <v>5000000</v>
      </c>
      <c r="K69" s="33"/>
      <c r="L69" s="71"/>
      <c r="M69" s="88"/>
      <c r="N69" s="71"/>
      <c r="O69" s="71"/>
      <c r="Q69" s="13"/>
    </row>
    <row r="70" spans="1:17">
      <c r="A70" s="71"/>
      <c r="B70" s="71"/>
      <c r="C70" s="83"/>
      <c r="D70" s="83"/>
      <c r="E70" s="98"/>
      <c r="F70" s="71"/>
      <c r="G70" s="100"/>
      <c r="H70" s="99"/>
      <c r="I70" s="59"/>
      <c r="J70" s="38"/>
      <c r="K70" s="33"/>
      <c r="L70" s="71"/>
      <c r="M70" s="88"/>
      <c r="N70" s="71"/>
      <c r="O70" s="71"/>
      <c r="Q70" s="13"/>
    </row>
    <row r="71" spans="1:17">
      <c r="A71" s="71"/>
      <c r="B71" s="71"/>
      <c r="C71" s="83"/>
      <c r="D71" s="83"/>
      <c r="E71" s="125"/>
      <c r="F71" s="126"/>
      <c r="G71" s="127"/>
      <c r="H71" s="128"/>
      <c r="I71" s="59"/>
      <c r="J71" s="38"/>
      <c r="K71" s="33"/>
      <c r="L71" s="71"/>
      <c r="M71" s="88"/>
      <c r="N71" s="71"/>
      <c r="O71" s="71"/>
      <c r="Q71" s="13"/>
    </row>
    <row r="72" spans="1:17">
      <c r="A72" s="71"/>
      <c r="B72" s="71"/>
      <c r="C72" s="83"/>
      <c r="D72" s="101"/>
      <c r="E72" s="416" t="s">
        <v>137</v>
      </c>
      <c r="F72" s="417"/>
      <c r="G72" s="417"/>
      <c r="H72" s="418"/>
      <c r="I72" s="72"/>
      <c r="J72" s="120">
        <f>SUM(J48:J70)</f>
        <v>767549200</v>
      </c>
      <c r="K72" s="33"/>
      <c r="L72" s="71"/>
      <c r="M72" s="88"/>
      <c r="N72" s="71"/>
      <c r="O72" s="71"/>
      <c r="Q72" s="13"/>
    </row>
    <row r="73" spans="1:17">
      <c r="A73" s="71"/>
      <c r="B73" s="71"/>
      <c r="C73" s="83"/>
      <c r="D73" s="83"/>
      <c r="E73" s="197"/>
      <c r="F73" s="198"/>
      <c r="G73" s="198"/>
      <c r="H73" s="199"/>
      <c r="I73" s="72"/>
      <c r="J73" s="47"/>
      <c r="K73" s="33"/>
      <c r="L73" s="71"/>
      <c r="M73" s="88"/>
      <c r="N73" s="71"/>
      <c r="O73" s="71"/>
      <c r="Q73" s="13"/>
    </row>
    <row r="74" spans="1:17" ht="22.5">
      <c r="A74" s="103">
        <v>3</v>
      </c>
      <c r="B74" s="94" t="s">
        <v>77</v>
      </c>
      <c r="C74" s="150">
        <v>1</v>
      </c>
      <c r="D74" s="83">
        <v>1</v>
      </c>
      <c r="E74" s="262" t="s">
        <v>187</v>
      </c>
      <c r="F74" s="162" t="s">
        <v>41</v>
      </c>
      <c r="G74" s="163" t="s">
        <v>44</v>
      </c>
      <c r="H74" s="226" t="s">
        <v>45</v>
      </c>
      <c r="I74" s="220">
        <v>2019</v>
      </c>
      <c r="J74" s="157">
        <v>6320000</v>
      </c>
      <c r="K74" s="33"/>
      <c r="L74" s="71"/>
      <c r="M74" s="88"/>
      <c r="N74" s="71"/>
      <c r="O74" s="71"/>
      <c r="Q74" s="13"/>
    </row>
    <row r="75" spans="1:17" ht="22.5">
      <c r="A75" s="103"/>
      <c r="B75" s="94"/>
      <c r="C75" s="150"/>
      <c r="D75" s="83">
        <v>2</v>
      </c>
      <c r="E75" s="262" t="s">
        <v>188</v>
      </c>
      <c r="F75" s="162" t="s">
        <v>41</v>
      </c>
      <c r="G75" s="163" t="s">
        <v>44</v>
      </c>
      <c r="H75" s="226" t="s">
        <v>189</v>
      </c>
      <c r="I75" s="220">
        <v>2019</v>
      </c>
      <c r="J75" s="157">
        <v>3650000</v>
      </c>
      <c r="K75" s="33"/>
      <c r="L75" s="71"/>
      <c r="M75" s="88"/>
      <c r="N75" s="71"/>
      <c r="O75" s="71"/>
      <c r="Q75" s="13"/>
    </row>
    <row r="76" spans="1:17" ht="22.5">
      <c r="A76" s="85"/>
      <c r="B76" s="94"/>
      <c r="C76" s="150">
        <v>2</v>
      </c>
      <c r="D76" s="104">
        <v>1</v>
      </c>
      <c r="E76" s="262" t="s">
        <v>50</v>
      </c>
      <c r="F76" s="162" t="s">
        <v>41</v>
      </c>
      <c r="G76" s="163" t="s">
        <v>42</v>
      </c>
      <c r="H76" s="226" t="s">
        <v>43</v>
      </c>
      <c r="I76" s="220">
        <v>2019</v>
      </c>
      <c r="J76" s="157">
        <v>10200000</v>
      </c>
      <c r="K76" s="33"/>
      <c r="L76" s="71"/>
      <c r="M76" s="88"/>
      <c r="N76" s="71"/>
      <c r="O76" s="71"/>
      <c r="Q76" s="13"/>
    </row>
    <row r="77" spans="1:17" ht="22.5">
      <c r="A77" s="85"/>
      <c r="B77" s="94"/>
      <c r="C77" s="150"/>
      <c r="D77" s="104">
        <v>2</v>
      </c>
      <c r="E77" s="264" t="s">
        <v>74</v>
      </c>
      <c r="F77" s="162" t="s">
        <v>41</v>
      </c>
      <c r="G77" s="163" t="s">
        <v>42</v>
      </c>
      <c r="H77" s="226" t="s">
        <v>57</v>
      </c>
      <c r="I77" s="220">
        <v>2019</v>
      </c>
      <c r="J77" s="159">
        <v>500000</v>
      </c>
      <c r="K77" s="33"/>
      <c r="L77" s="71"/>
      <c r="M77" s="88"/>
      <c r="N77" s="71"/>
      <c r="O77" s="71"/>
      <c r="Q77" s="13"/>
    </row>
    <row r="78" spans="1:17">
      <c r="A78" s="85"/>
      <c r="B78" s="94"/>
      <c r="C78" s="150"/>
      <c r="D78" s="104">
        <v>3</v>
      </c>
      <c r="E78" s="264" t="s">
        <v>201</v>
      </c>
      <c r="F78" s="162" t="s">
        <v>41</v>
      </c>
      <c r="G78" s="163" t="s">
        <v>42</v>
      </c>
      <c r="H78" s="226" t="s">
        <v>202</v>
      </c>
      <c r="I78" s="220">
        <v>2019</v>
      </c>
      <c r="J78" s="159">
        <v>7200000</v>
      </c>
      <c r="K78" s="33"/>
      <c r="L78" s="71"/>
      <c r="M78" s="88"/>
      <c r="N78" s="71"/>
      <c r="O78" s="71"/>
      <c r="Q78" s="13"/>
    </row>
    <row r="79" spans="1:17">
      <c r="A79" s="85"/>
      <c r="B79" s="94"/>
      <c r="C79" s="150"/>
      <c r="D79" s="104">
        <v>4</v>
      </c>
      <c r="E79" s="264" t="s">
        <v>203</v>
      </c>
      <c r="F79" s="162" t="s">
        <v>41</v>
      </c>
      <c r="G79" s="163" t="s">
        <v>204</v>
      </c>
      <c r="H79" s="226" t="s">
        <v>205</v>
      </c>
      <c r="I79" s="220">
        <v>2019</v>
      </c>
      <c r="J79" s="159">
        <v>2500000</v>
      </c>
      <c r="K79" s="33"/>
      <c r="L79" s="71"/>
      <c r="M79" s="88"/>
      <c r="N79" s="71"/>
      <c r="O79" s="71"/>
      <c r="Q79" s="13"/>
    </row>
    <row r="80" spans="1:17" ht="22.5">
      <c r="A80" s="75"/>
      <c r="B80" s="94"/>
      <c r="C80" s="150">
        <v>3</v>
      </c>
      <c r="D80" s="104">
        <v>1</v>
      </c>
      <c r="E80" s="265" t="s">
        <v>178</v>
      </c>
      <c r="F80" s="162" t="s">
        <v>41</v>
      </c>
      <c r="G80" s="163" t="s">
        <v>46</v>
      </c>
      <c r="H80" s="226" t="s">
        <v>70</v>
      </c>
      <c r="I80" s="220">
        <v>2019</v>
      </c>
      <c r="J80" s="157">
        <v>25000000</v>
      </c>
      <c r="K80" s="33"/>
      <c r="L80" s="71"/>
      <c r="M80" s="88"/>
      <c r="N80" s="71"/>
      <c r="O80" s="71"/>
      <c r="Q80" s="13"/>
    </row>
    <row r="81" spans="1:17">
      <c r="A81" s="75"/>
      <c r="B81" s="94"/>
      <c r="C81" s="150">
        <v>4</v>
      </c>
      <c r="D81" s="104">
        <v>1</v>
      </c>
      <c r="E81" s="266" t="s">
        <v>179</v>
      </c>
      <c r="F81" s="162"/>
      <c r="G81" s="209"/>
      <c r="H81" s="226"/>
      <c r="I81" s="220"/>
      <c r="J81" s="159">
        <v>850000000</v>
      </c>
      <c r="K81" s="33"/>
      <c r="L81" s="71"/>
      <c r="M81" s="88"/>
      <c r="N81" s="71"/>
      <c r="O81" s="71"/>
      <c r="Q81" s="13"/>
    </row>
    <row r="82" spans="1:17" ht="22.5">
      <c r="A82" s="75"/>
      <c r="B82" s="94"/>
      <c r="C82" s="150"/>
      <c r="D82" s="104">
        <v>2</v>
      </c>
      <c r="E82" s="266" t="s">
        <v>210</v>
      </c>
      <c r="F82" s="162"/>
      <c r="G82" s="209" t="s">
        <v>211</v>
      </c>
      <c r="H82" s="226"/>
      <c r="I82" s="220"/>
      <c r="J82" s="159">
        <v>7500000</v>
      </c>
      <c r="K82" s="33"/>
      <c r="L82" s="71"/>
      <c r="M82" s="88"/>
      <c r="N82" s="71"/>
      <c r="O82" s="71"/>
      <c r="Q82" s="13"/>
    </row>
    <row r="83" spans="1:17" ht="22.5">
      <c r="A83" s="75"/>
      <c r="B83" s="94"/>
      <c r="C83" s="150"/>
      <c r="D83" s="104">
        <v>3</v>
      </c>
      <c r="E83" s="266" t="s">
        <v>180</v>
      </c>
      <c r="F83" s="162" t="s">
        <v>41</v>
      </c>
      <c r="G83" s="209" t="s">
        <v>42</v>
      </c>
      <c r="H83" s="226" t="s">
        <v>206</v>
      </c>
      <c r="I83" s="220">
        <v>2019</v>
      </c>
      <c r="J83" s="159">
        <v>10000000</v>
      </c>
      <c r="K83" s="33"/>
      <c r="L83" s="71"/>
      <c r="M83" s="88"/>
      <c r="N83" s="71"/>
      <c r="O83" s="71"/>
      <c r="Q83" s="13"/>
    </row>
    <row r="84" spans="1:17">
      <c r="A84" s="75"/>
      <c r="B84" s="94"/>
      <c r="C84" s="150"/>
      <c r="D84" s="104"/>
      <c r="E84" s="122"/>
      <c r="F84" s="123"/>
      <c r="G84" s="124"/>
      <c r="H84" s="121"/>
      <c r="I84" s="59"/>
      <c r="J84" s="49"/>
      <c r="K84" s="33"/>
      <c r="L84" s="71"/>
      <c r="M84" s="88"/>
      <c r="N84" s="71"/>
      <c r="O84" s="71"/>
      <c r="Q84" s="13"/>
    </row>
    <row r="85" spans="1:17">
      <c r="A85" s="75"/>
      <c r="B85" s="94"/>
      <c r="C85" s="94"/>
      <c r="D85" s="105"/>
      <c r="E85" s="416" t="s">
        <v>138</v>
      </c>
      <c r="F85" s="417"/>
      <c r="G85" s="417"/>
      <c r="H85" s="418"/>
      <c r="I85" s="71"/>
      <c r="J85" s="24">
        <f>SUM(J74:J83)</f>
        <v>922870000</v>
      </c>
      <c r="K85" s="33"/>
      <c r="L85" s="71"/>
      <c r="M85" s="88"/>
      <c r="N85" s="71"/>
      <c r="O85" s="71"/>
      <c r="Q85" s="13"/>
    </row>
    <row r="86" spans="1:17">
      <c r="A86" s="75"/>
      <c r="B86" s="105"/>
      <c r="C86" s="105"/>
      <c r="D86" s="105"/>
      <c r="E86" s="197"/>
      <c r="F86" s="198"/>
      <c r="G86" s="198"/>
      <c r="H86" s="199"/>
      <c r="I86" s="71"/>
      <c r="J86" s="30"/>
      <c r="K86" s="33"/>
      <c r="L86" s="71"/>
      <c r="M86" s="88"/>
      <c r="N86" s="71"/>
      <c r="O86" s="71"/>
      <c r="Q86" s="13"/>
    </row>
    <row r="87" spans="1:17" ht="23.25">
      <c r="A87" s="75">
        <v>4</v>
      </c>
      <c r="B87" s="107" t="s">
        <v>125</v>
      </c>
      <c r="C87" s="104">
        <v>1</v>
      </c>
      <c r="D87" s="104">
        <v>1</v>
      </c>
      <c r="E87" s="271" t="s">
        <v>181</v>
      </c>
      <c r="F87" s="162"/>
      <c r="G87" s="163"/>
      <c r="H87" s="226"/>
      <c r="I87" s="220"/>
      <c r="J87" s="159">
        <v>42000000</v>
      </c>
      <c r="K87" s="33"/>
      <c r="L87" s="71"/>
      <c r="M87" s="88"/>
      <c r="N87" s="71"/>
      <c r="O87" s="71"/>
      <c r="Q87" s="13"/>
    </row>
    <row r="88" spans="1:17" ht="22.5">
      <c r="A88" s="75"/>
      <c r="B88" s="105"/>
      <c r="C88" s="104">
        <v>2</v>
      </c>
      <c r="D88" s="104">
        <v>1</v>
      </c>
      <c r="E88" s="272" t="s">
        <v>182</v>
      </c>
      <c r="F88" s="162" t="s">
        <v>41</v>
      </c>
      <c r="G88" s="163" t="s">
        <v>184</v>
      </c>
      <c r="H88" s="226" t="s">
        <v>69</v>
      </c>
      <c r="I88" s="220">
        <v>2018</v>
      </c>
      <c r="J88" s="159">
        <v>3000000</v>
      </c>
      <c r="K88" s="92"/>
      <c r="L88" s="71"/>
      <c r="M88" s="88"/>
      <c r="N88" s="71"/>
      <c r="O88" s="71"/>
      <c r="Q88" s="13"/>
    </row>
    <row r="89" spans="1:17" ht="22.5">
      <c r="A89" s="75"/>
      <c r="B89" s="105"/>
      <c r="C89" s="104"/>
      <c r="D89" s="104">
        <v>2</v>
      </c>
      <c r="E89" s="272" t="s">
        <v>183</v>
      </c>
      <c r="F89" s="162" t="s">
        <v>41</v>
      </c>
      <c r="G89" s="163" t="s">
        <v>185</v>
      </c>
      <c r="H89" s="226" t="s">
        <v>69</v>
      </c>
      <c r="I89" s="220">
        <v>2018</v>
      </c>
      <c r="J89" s="159">
        <v>3000000</v>
      </c>
      <c r="K89" s="92"/>
      <c r="L89" s="71"/>
      <c r="M89" s="88"/>
      <c r="N89" s="71"/>
      <c r="O89" s="71"/>
      <c r="Q89" s="13">
        <f>Q50+Q62</f>
        <v>0</v>
      </c>
    </row>
    <row r="90" spans="1:17" ht="22.5">
      <c r="A90" s="75"/>
      <c r="B90" s="105"/>
      <c r="C90" s="104"/>
      <c r="D90" s="104">
        <v>3</v>
      </c>
      <c r="E90" s="273" t="s">
        <v>190</v>
      </c>
      <c r="F90" s="162" t="s">
        <v>41</v>
      </c>
      <c r="G90" s="163" t="s">
        <v>191</v>
      </c>
      <c r="H90" s="226" t="s">
        <v>192</v>
      </c>
      <c r="I90" s="220">
        <v>2018</v>
      </c>
      <c r="J90" s="159">
        <v>3000000</v>
      </c>
      <c r="K90" s="92"/>
      <c r="L90" s="71"/>
      <c r="M90" s="88"/>
      <c r="N90" s="71"/>
      <c r="O90" s="71"/>
      <c r="Q90" s="13"/>
    </row>
    <row r="91" spans="1:17">
      <c r="A91" s="75"/>
      <c r="B91" s="105"/>
      <c r="C91" s="104"/>
      <c r="D91" s="104"/>
      <c r="E91" s="156"/>
      <c r="F91" s="123"/>
      <c r="G91" s="195"/>
      <c r="H91" s="121"/>
      <c r="I91" s="59"/>
      <c r="J91" s="8"/>
      <c r="K91" s="92"/>
      <c r="L91" s="71"/>
      <c r="M91" s="88"/>
      <c r="N91" s="71"/>
      <c r="O91" s="71"/>
      <c r="Q91" s="13"/>
    </row>
    <row r="92" spans="1:17">
      <c r="A92" s="75"/>
      <c r="B92" s="105"/>
      <c r="C92" s="105"/>
      <c r="D92" s="105"/>
      <c r="E92" s="416" t="s">
        <v>113</v>
      </c>
      <c r="F92" s="417"/>
      <c r="G92" s="417"/>
      <c r="H92" s="418"/>
      <c r="I92" s="71"/>
      <c r="J92" s="106">
        <f>SUM(J87:J89)</f>
        <v>48000000</v>
      </c>
      <c r="K92" s="87"/>
      <c r="L92" s="71"/>
      <c r="M92" s="88"/>
      <c r="N92" s="71"/>
      <c r="O92" s="71"/>
      <c r="Q92" s="13"/>
    </row>
    <row r="93" spans="1:17">
      <c r="A93" s="75"/>
      <c r="B93" s="105"/>
      <c r="C93" s="104"/>
      <c r="D93" s="104"/>
      <c r="E93" s="197"/>
      <c r="F93" s="198"/>
      <c r="G93" s="198"/>
      <c r="H93" s="199"/>
      <c r="I93" s="71"/>
      <c r="J93" s="106"/>
      <c r="K93" s="87"/>
      <c r="L93" s="71"/>
      <c r="M93" s="88"/>
      <c r="N93" s="71"/>
      <c r="O93" s="71"/>
      <c r="Q93" s="13"/>
    </row>
    <row r="94" spans="1:17" ht="57">
      <c r="A94" s="75">
        <v>5</v>
      </c>
      <c r="B94" s="57" t="s">
        <v>207</v>
      </c>
      <c r="C94" s="151"/>
      <c r="D94" s="186">
        <v>1</v>
      </c>
      <c r="E94" s="277" t="s">
        <v>217</v>
      </c>
      <c r="F94" s="260" t="s">
        <v>41</v>
      </c>
      <c r="G94" s="260" t="s">
        <v>42</v>
      </c>
      <c r="H94" s="277" t="s">
        <v>126</v>
      </c>
      <c r="I94" s="260">
        <v>2018</v>
      </c>
      <c r="J94" s="187">
        <v>12641700</v>
      </c>
      <c r="K94" s="87"/>
      <c r="L94" s="71"/>
      <c r="M94" s="88"/>
      <c r="N94" s="71"/>
      <c r="O94" s="71"/>
      <c r="Q94" s="13"/>
    </row>
    <row r="95" spans="1:17">
      <c r="A95" s="75"/>
      <c r="B95" s="57"/>
      <c r="C95" s="151"/>
      <c r="D95" s="83"/>
      <c r="E95" s="58"/>
      <c r="F95" s="71"/>
      <c r="G95" s="71"/>
      <c r="H95" s="58"/>
      <c r="I95" s="71"/>
      <c r="J95" s="102"/>
      <c r="K95" s="87"/>
      <c r="L95" s="71"/>
      <c r="M95" s="88"/>
      <c r="N95" s="71"/>
      <c r="O95" s="71"/>
      <c r="Q95" s="13"/>
    </row>
    <row r="96" spans="1:17" ht="23.25">
      <c r="A96" s="75">
        <v>6</v>
      </c>
      <c r="B96" s="57" t="s">
        <v>136</v>
      </c>
      <c r="C96" s="151"/>
      <c r="D96" s="83"/>
      <c r="E96" s="57" t="s">
        <v>84</v>
      </c>
      <c r="F96" s="71" t="s">
        <v>41</v>
      </c>
      <c r="G96" s="71"/>
      <c r="H96" s="58" t="s">
        <v>121</v>
      </c>
      <c r="I96" s="71"/>
      <c r="J96" s="102">
        <v>100000000</v>
      </c>
      <c r="K96" s="87"/>
      <c r="L96" s="71"/>
      <c r="M96" s="88"/>
      <c r="N96" s="71"/>
      <c r="O96" s="71"/>
      <c r="Q96" s="13"/>
    </row>
    <row r="97" spans="1:21">
      <c r="A97" s="75"/>
      <c r="B97" s="105"/>
      <c r="C97" s="105"/>
      <c r="D97" s="71"/>
      <c r="E97" s="132" t="s">
        <v>114</v>
      </c>
      <c r="F97" s="132"/>
      <c r="G97" s="132"/>
      <c r="H97" s="132"/>
      <c r="I97" s="132"/>
      <c r="J97" s="108">
        <f>J46+J72+J85+J92+J94+J96</f>
        <v>2772464000</v>
      </c>
      <c r="K97" s="87"/>
      <c r="L97" s="71"/>
      <c r="M97" s="88"/>
      <c r="N97" s="71"/>
      <c r="O97" s="71"/>
    </row>
    <row r="98" spans="1:21">
      <c r="A98" s="9"/>
      <c r="B98" s="9"/>
      <c r="C98" s="9"/>
      <c r="E98" s="50"/>
      <c r="F98" s="50"/>
      <c r="G98" s="50" t="s">
        <v>133</v>
      </c>
      <c r="H98" s="50"/>
      <c r="I98" s="50"/>
      <c r="J98" s="51"/>
      <c r="K98" s="52"/>
      <c r="L98" s="21"/>
      <c r="M98" s="28"/>
      <c r="N98" s="21"/>
      <c r="O98" s="21"/>
    </row>
    <row r="99" spans="1:21">
      <c r="A99" s="9"/>
      <c r="B99" s="9"/>
      <c r="C99" s="9"/>
      <c r="E99" s="109" t="s">
        <v>128</v>
      </c>
      <c r="F99" s="110"/>
      <c r="G99" s="111"/>
      <c r="H99" s="114"/>
      <c r="I99" s="114"/>
      <c r="J99" s="115"/>
      <c r="K99" s="110"/>
      <c r="L99" s="109" t="s">
        <v>129</v>
      </c>
      <c r="M99" s="110"/>
    </row>
    <row r="100" spans="1:21" ht="15" customHeight="1">
      <c r="A100" s="9"/>
      <c r="B100" s="9"/>
      <c r="C100" s="9"/>
      <c r="E100" s="112" t="s">
        <v>130</v>
      </c>
      <c r="F100" s="110"/>
      <c r="G100" s="111"/>
      <c r="H100" s="114"/>
      <c r="I100" s="114"/>
      <c r="J100" s="116">
        <f>J97-J96</f>
        <v>2672464000</v>
      </c>
      <c r="K100" s="110"/>
      <c r="L100" s="109" t="s">
        <v>134</v>
      </c>
      <c r="M100" s="110"/>
    </row>
    <row r="101" spans="1:21">
      <c r="E101" s="110"/>
      <c r="F101" s="110"/>
      <c r="G101" s="111"/>
      <c r="H101" s="114"/>
      <c r="I101" s="114"/>
      <c r="J101" s="115">
        <f>J100*0.3</f>
        <v>801739200</v>
      </c>
      <c r="K101" s="110"/>
      <c r="L101" s="110"/>
      <c r="M101" s="110"/>
      <c r="Q101" s="64"/>
      <c r="R101" s="64"/>
      <c r="S101" s="64"/>
      <c r="T101" s="64"/>
    </row>
    <row r="102" spans="1:21">
      <c r="E102" s="110"/>
      <c r="F102" s="110"/>
      <c r="G102" s="111"/>
      <c r="H102" s="114"/>
      <c r="I102" s="114"/>
      <c r="J102" s="115"/>
      <c r="K102" s="110"/>
      <c r="L102" s="110"/>
      <c r="M102" s="110"/>
      <c r="P102" s="61"/>
      <c r="Q102" s="65"/>
      <c r="R102" s="66"/>
      <c r="S102" s="66"/>
      <c r="T102" s="64"/>
      <c r="U102" s="37">
        <v>2155452894.6399999</v>
      </c>
    </row>
    <row r="103" spans="1:21">
      <c r="E103" s="112" t="s">
        <v>131</v>
      </c>
      <c r="F103" s="110"/>
      <c r="G103" s="111"/>
      <c r="H103" s="119"/>
      <c r="I103" s="117"/>
      <c r="J103" s="118"/>
      <c r="K103" s="113"/>
      <c r="L103" s="112" t="s">
        <v>132</v>
      </c>
      <c r="M103" s="113"/>
      <c r="P103" s="29"/>
      <c r="Q103" s="65"/>
      <c r="R103" s="65"/>
      <c r="S103" s="67"/>
      <c r="T103" s="64"/>
      <c r="U103" s="60">
        <v>850000000</v>
      </c>
    </row>
    <row r="104" spans="1:21">
      <c r="J104" s="7">
        <v>2772464000</v>
      </c>
      <c r="P104" s="62"/>
      <c r="Q104" s="65"/>
      <c r="R104" s="65"/>
      <c r="S104" s="67"/>
      <c r="T104" s="64"/>
      <c r="U104" s="7">
        <v>100000000</v>
      </c>
    </row>
    <row r="105" spans="1:21">
      <c r="P105" s="29"/>
      <c r="Q105" s="65"/>
      <c r="R105" s="65"/>
      <c r="S105" s="67"/>
      <c r="T105" s="64"/>
      <c r="U105" s="7"/>
    </row>
    <row r="106" spans="1:21">
      <c r="P106" s="29"/>
      <c r="Q106" s="65"/>
      <c r="R106" s="65"/>
      <c r="S106" s="67"/>
      <c r="T106" s="64"/>
      <c r="U106" s="7"/>
    </row>
    <row r="107" spans="1:21">
      <c r="P107" s="29"/>
      <c r="Q107" s="65"/>
      <c r="R107" s="65"/>
      <c r="S107" s="67"/>
      <c r="T107" s="64"/>
      <c r="U107" s="7"/>
    </row>
    <row r="108" spans="1:21">
      <c r="P108" s="29"/>
      <c r="Q108" s="65"/>
      <c r="R108" s="65"/>
      <c r="S108" s="67"/>
      <c r="T108" s="64"/>
      <c r="U108" s="37">
        <f>SUM(U102:U103)-U104</f>
        <v>2905452894.6399999</v>
      </c>
    </row>
    <row r="109" spans="1:21">
      <c r="P109" s="29"/>
      <c r="Q109" s="65"/>
      <c r="R109" s="65"/>
      <c r="S109" s="67"/>
      <c r="T109" s="64"/>
      <c r="U109" s="7"/>
    </row>
    <row r="110" spans="1:21">
      <c r="P110" s="29"/>
      <c r="Q110" s="65"/>
      <c r="R110" s="67"/>
      <c r="S110" s="67"/>
      <c r="T110" s="64"/>
      <c r="U110" s="7"/>
    </row>
    <row r="111" spans="1:21">
      <c r="N111" s="16"/>
      <c r="P111" s="48"/>
      <c r="Q111" s="404"/>
      <c r="R111" s="404"/>
      <c r="S111" s="68"/>
      <c r="T111" s="64"/>
      <c r="U111" s="63">
        <f>U102-P104</f>
        <v>2155452894.6399999</v>
      </c>
    </row>
    <row r="112" spans="1:21">
      <c r="N112" s="16"/>
      <c r="Q112" s="64"/>
      <c r="R112" s="64"/>
      <c r="S112" s="64"/>
      <c r="T112" s="64"/>
    </row>
    <row r="113" spans="7:20">
      <c r="N113" s="16"/>
      <c r="Q113" s="64"/>
      <c r="R113" s="64"/>
      <c r="S113" s="64"/>
      <c r="T113" s="64"/>
    </row>
    <row r="114" spans="7:20">
      <c r="G114" s="12"/>
      <c r="H114" s="70"/>
      <c r="N114" s="16"/>
    </row>
    <row r="115" spans="7:20">
      <c r="G115" s="12"/>
      <c r="H115" s="14"/>
    </row>
    <row r="116" spans="7:20">
      <c r="G116" s="12"/>
      <c r="H116" s="14"/>
    </row>
  </sheetData>
  <mergeCells count="16">
    <mergeCell ref="Q111:R111"/>
    <mergeCell ref="A1:O1"/>
    <mergeCell ref="A2:O2"/>
    <mergeCell ref="A8:A9"/>
    <mergeCell ref="B8:E8"/>
    <mergeCell ref="F8:F9"/>
    <mergeCell ref="G8:G9"/>
    <mergeCell ref="H8:H9"/>
    <mergeCell ref="I8:I9"/>
    <mergeCell ref="J8:K8"/>
    <mergeCell ref="L8:N8"/>
    <mergeCell ref="O8:O9"/>
    <mergeCell ref="E46:H46"/>
    <mergeCell ref="E72:H72"/>
    <mergeCell ref="E85:H85"/>
    <mergeCell ref="E92:H92"/>
  </mergeCells>
  <pageMargins left="0.51181102362204722" right="0.31496062992125984" top="0.35433070866141736" bottom="0.35433070866141736" header="0.31496062992125984" footer="0.31496062992125984"/>
  <pageSetup paperSize="1000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3"/>
  <sheetViews>
    <sheetView tabSelected="1" topLeftCell="E1" workbookViewId="0">
      <selection activeCell="M13" sqref="M13"/>
    </sheetView>
  </sheetViews>
  <sheetFormatPr defaultRowHeight="15"/>
  <cols>
    <col min="1" max="1" width="3" style="166" customWidth="1"/>
    <col min="2" max="2" width="11.85546875" style="166" customWidth="1"/>
    <col min="3" max="3" width="17.28515625" style="166" customWidth="1"/>
    <col min="4" max="4" width="2.7109375" style="282" bestFit="1" customWidth="1"/>
    <col min="5" max="5" width="21.7109375" style="294" customWidth="1"/>
    <col min="6" max="6" width="8.85546875" style="294" customWidth="1"/>
    <col min="7" max="7" width="7.140625" style="166" bestFit="1" customWidth="1"/>
    <col min="8" max="8" width="21.85546875" style="294" customWidth="1"/>
    <col min="9" max="9" width="6" style="166" customWidth="1"/>
    <col min="10" max="10" width="16.42578125" style="295" customWidth="1"/>
    <col min="11" max="11" width="9.140625" style="296" customWidth="1"/>
    <col min="12" max="12" width="7.7109375" style="166" customWidth="1"/>
    <col min="13" max="13" width="8.140625" style="202" customWidth="1"/>
    <col min="14" max="14" width="7.85546875" style="166" customWidth="1"/>
    <col min="15" max="16" width="9" style="166" customWidth="1"/>
    <col min="17" max="17" width="16.140625" style="166" customWidth="1"/>
    <col min="18" max="18" width="5.5703125" style="166" customWidth="1"/>
    <col min="19" max="19" width="19.28515625" style="166" bestFit="1" customWidth="1"/>
    <col min="20" max="20" width="20" style="166" customWidth="1"/>
    <col min="21" max="21" width="19.28515625" style="166" bestFit="1" customWidth="1"/>
    <col min="22" max="22" width="16.5703125" style="166" bestFit="1" customWidth="1"/>
    <col min="23" max="23" width="19.28515625" style="166" bestFit="1" customWidth="1"/>
    <col min="24" max="16384" width="9.140625" style="166"/>
  </cols>
  <sheetData>
    <row r="1" spans="1:22">
      <c r="A1" s="405" t="s">
        <v>139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316"/>
      <c r="Q1" s="335"/>
    </row>
    <row r="2" spans="1:22">
      <c r="A2" s="406" t="s">
        <v>140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317"/>
      <c r="Q2" s="336"/>
      <c r="S2" s="201"/>
    </row>
    <row r="3" spans="1:22">
      <c r="A3" s="200"/>
      <c r="B3" s="200"/>
      <c r="C3" s="200"/>
      <c r="D3" s="3"/>
      <c r="E3" s="56"/>
      <c r="F3" s="56"/>
      <c r="G3" s="200"/>
      <c r="H3" s="56"/>
      <c r="I3" s="200"/>
      <c r="J3" s="6"/>
      <c r="K3" s="31"/>
      <c r="L3" s="200"/>
      <c r="M3" s="15"/>
      <c r="N3" s="200"/>
      <c r="O3" s="200"/>
      <c r="P3" s="317"/>
      <c r="Q3" s="336"/>
      <c r="S3" s="201"/>
    </row>
    <row r="4" spans="1:22">
      <c r="A4" s="200"/>
      <c r="B4" s="1" t="s">
        <v>0</v>
      </c>
      <c r="C4" s="1"/>
      <c r="D4" s="4"/>
      <c r="E4" s="10" t="s">
        <v>1</v>
      </c>
      <c r="F4" s="319"/>
      <c r="G4" s="200"/>
      <c r="H4" s="56"/>
      <c r="I4" s="200"/>
      <c r="J4" s="6"/>
      <c r="K4" s="31"/>
      <c r="L4" s="200"/>
      <c r="M4" s="15"/>
      <c r="N4" s="200"/>
      <c r="O4" s="200"/>
      <c r="P4" s="317"/>
      <c r="Q4" s="336"/>
    </row>
    <row r="5" spans="1:22">
      <c r="A5" s="200"/>
      <c r="B5" s="1" t="s">
        <v>2</v>
      </c>
      <c r="C5" s="1"/>
      <c r="D5" s="4"/>
      <c r="E5" s="10" t="s">
        <v>3</v>
      </c>
      <c r="F5" s="319"/>
      <c r="G5" s="200"/>
      <c r="H5" s="56"/>
      <c r="I5" s="200"/>
      <c r="J5" s="6"/>
      <c r="K5" s="31"/>
      <c r="L5" s="200"/>
      <c r="M5" s="15"/>
      <c r="N5" s="200"/>
      <c r="O5" s="200"/>
      <c r="P5" s="317"/>
      <c r="Q5" s="336"/>
      <c r="S5" s="202"/>
    </row>
    <row r="6" spans="1:22">
      <c r="A6" s="200"/>
      <c r="B6" s="1" t="s">
        <v>4</v>
      </c>
      <c r="C6" s="1"/>
      <c r="D6" s="4"/>
      <c r="E6" s="10" t="s">
        <v>5</v>
      </c>
      <c r="F6" s="319"/>
      <c r="G6" s="200"/>
      <c r="H6" s="56"/>
      <c r="I6" s="200"/>
      <c r="J6" s="6"/>
      <c r="K6" s="31"/>
      <c r="L6" s="200"/>
      <c r="M6" s="15"/>
      <c r="N6" s="200"/>
      <c r="O6" s="200"/>
      <c r="P6" s="317"/>
      <c r="Q6" s="336"/>
      <c r="S6" s="202"/>
    </row>
    <row r="7" spans="1:22">
      <c r="A7" s="200"/>
      <c r="B7" s="1" t="s">
        <v>6</v>
      </c>
      <c r="C7" s="1"/>
      <c r="D7" s="4"/>
      <c r="E7" s="10" t="s">
        <v>7</v>
      </c>
      <c r="F7" s="319"/>
      <c r="G7" s="200"/>
      <c r="H7" s="56"/>
      <c r="I7" s="200"/>
      <c r="J7" s="6"/>
      <c r="K7" s="31"/>
      <c r="L7" s="200"/>
      <c r="M7" s="15"/>
      <c r="N7" s="200"/>
      <c r="O7" s="200"/>
      <c r="P7" s="317"/>
      <c r="Q7" s="336"/>
      <c r="S7" s="203"/>
    </row>
    <row r="8" spans="1:22">
      <c r="A8" s="420" t="s">
        <v>8</v>
      </c>
      <c r="B8" s="421" t="s">
        <v>9</v>
      </c>
      <c r="C8" s="421"/>
      <c r="D8" s="421"/>
      <c r="E8" s="421"/>
      <c r="F8" s="422" t="s">
        <v>10</v>
      </c>
      <c r="G8" s="420" t="s">
        <v>11</v>
      </c>
      <c r="H8" s="420" t="s">
        <v>12</v>
      </c>
      <c r="I8" s="421" t="s">
        <v>13</v>
      </c>
      <c r="J8" s="421" t="s">
        <v>14</v>
      </c>
      <c r="K8" s="421"/>
      <c r="L8" s="424" t="s">
        <v>15</v>
      </c>
      <c r="M8" s="425"/>
      <c r="N8" s="426"/>
      <c r="O8" s="427" t="s">
        <v>16</v>
      </c>
      <c r="P8" s="326"/>
      <c r="Q8" s="326"/>
      <c r="S8" s="167"/>
    </row>
    <row r="9" spans="1:22" ht="45">
      <c r="A9" s="420"/>
      <c r="B9" s="204" t="s">
        <v>17</v>
      </c>
      <c r="C9" s="318" t="s">
        <v>277</v>
      </c>
      <c r="D9" s="205"/>
      <c r="E9" s="206" t="s">
        <v>18</v>
      </c>
      <c r="F9" s="423"/>
      <c r="G9" s="420"/>
      <c r="H9" s="420"/>
      <c r="I9" s="421"/>
      <c r="J9" s="207" t="s">
        <v>19</v>
      </c>
      <c r="K9" s="206" t="s">
        <v>20</v>
      </c>
      <c r="L9" s="163" t="s">
        <v>21</v>
      </c>
      <c r="M9" s="208" t="s">
        <v>22</v>
      </c>
      <c r="N9" s="209" t="s">
        <v>23</v>
      </c>
      <c r="O9" s="428"/>
      <c r="P9" s="326"/>
      <c r="Q9" s="326"/>
    </row>
    <row r="10" spans="1:22">
      <c r="A10" s="210" t="s">
        <v>24</v>
      </c>
      <c r="B10" s="211" t="s">
        <v>25</v>
      </c>
      <c r="C10" s="211" t="s">
        <v>26</v>
      </c>
      <c r="D10" s="212" t="s">
        <v>27</v>
      </c>
      <c r="E10" s="212" t="s">
        <v>28</v>
      </c>
      <c r="F10" s="212" t="s">
        <v>29</v>
      </c>
      <c r="G10" s="212" t="s">
        <v>30</v>
      </c>
      <c r="H10" s="211" t="s">
        <v>31</v>
      </c>
      <c r="I10" s="213" t="s">
        <v>32</v>
      </c>
      <c r="J10" s="212" t="s">
        <v>33</v>
      </c>
      <c r="K10" s="214" t="s">
        <v>34</v>
      </c>
      <c r="L10" s="215" t="s">
        <v>35</v>
      </c>
      <c r="M10" s="214" t="s">
        <v>36</v>
      </c>
      <c r="N10" s="214" t="s">
        <v>37</v>
      </c>
      <c r="O10" s="214" t="s">
        <v>146</v>
      </c>
      <c r="P10" s="327"/>
      <c r="Q10" s="327"/>
      <c r="R10" s="216"/>
      <c r="S10" s="217"/>
      <c r="T10" s="217"/>
    </row>
    <row r="11" spans="1:22" ht="57">
      <c r="A11" s="27">
        <v>1</v>
      </c>
      <c r="B11" s="309" t="s">
        <v>239</v>
      </c>
      <c r="C11" s="308" t="s">
        <v>238</v>
      </c>
      <c r="D11" s="165">
        <v>1</v>
      </c>
      <c r="E11" s="161" t="s">
        <v>141</v>
      </c>
      <c r="F11" s="226" t="s">
        <v>41</v>
      </c>
      <c r="G11" s="163" t="s">
        <v>42</v>
      </c>
      <c r="H11" s="164" t="s">
        <v>145</v>
      </c>
      <c r="I11" s="220">
        <v>2019</v>
      </c>
      <c r="J11" s="221">
        <v>68166000</v>
      </c>
      <c r="K11" s="33" t="s">
        <v>278</v>
      </c>
      <c r="L11" s="27"/>
      <c r="M11" s="53"/>
      <c r="N11" s="27"/>
      <c r="O11" s="27"/>
      <c r="P11" s="286"/>
      <c r="Q11" s="286"/>
      <c r="R11" s="222"/>
      <c r="S11" s="223"/>
      <c r="T11" s="224"/>
    </row>
    <row r="12" spans="1:22" ht="22.5">
      <c r="A12" s="27"/>
      <c r="B12" s="309"/>
      <c r="C12" s="308"/>
      <c r="D12" s="165">
        <v>2</v>
      </c>
      <c r="E12" s="239" t="s">
        <v>247</v>
      </c>
      <c r="F12" s="226" t="s">
        <v>41</v>
      </c>
      <c r="G12" s="209" t="s">
        <v>184</v>
      </c>
      <c r="H12" s="226" t="s">
        <v>248</v>
      </c>
      <c r="I12" s="220"/>
      <c r="J12" s="30">
        <v>22722000</v>
      </c>
      <c r="K12" s="33" t="s">
        <v>278</v>
      </c>
      <c r="L12" s="27"/>
      <c r="M12" s="53"/>
      <c r="N12" s="27"/>
      <c r="O12" s="27"/>
      <c r="P12" s="286" t="s">
        <v>282</v>
      </c>
      <c r="Q12" s="337"/>
      <c r="R12" s="222"/>
      <c r="S12" s="223">
        <f>900000000</f>
        <v>900000000</v>
      </c>
      <c r="T12" s="224">
        <f>J81</f>
        <v>800000000</v>
      </c>
      <c r="U12" s="235">
        <f>S12-T12</f>
        <v>100000000</v>
      </c>
      <c r="V12" s="339"/>
    </row>
    <row r="13" spans="1:22" ht="22.5">
      <c r="A13" s="27"/>
      <c r="B13" s="301"/>
      <c r="C13" s="219"/>
      <c r="D13" s="165">
        <v>3</v>
      </c>
      <c r="E13" s="161" t="s">
        <v>142</v>
      </c>
      <c r="F13" s="226" t="s">
        <v>41</v>
      </c>
      <c r="G13" s="163" t="s">
        <v>42</v>
      </c>
      <c r="H13" s="164" t="s">
        <v>144</v>
      </c>
      <c r="I13" s="220">
        <v>2019</v>
      </c>
      <c r="J13" s="221">
        <v>456712200</v>
      </c>
      <c r="K13" s="33" t="s">
        <v>278</v>
      </c>
      <c r="L13" s="27"/>
      <c r="M13" s="53"/>
      <c r="N13" s="27"/>
      <c r="O13" s="27"/>
      <c r="P13" s="286" t="s">
        <v>80</v>
      </c>
      <c r="Q13" s="338">
        <v>140000000</v>
      </c>
      <c r="R13" s="222"/>
      <c r="S13" s="328">
        <v>125000000</v>
      </c>
      <c r="T13" s="224">
        <f>J17+J18+J28+J32+J34+J35+J36+J40+J29+J22+J16+J95+J20+J21</f>
        <v>139255000</v>
      </c>
      <c r="U13" s="169">
        <f>Q13-T13</f>
        <v>745000</v>
      </c>
      <c r="V13" s="339"/>
    </row>
    <row r="14" spans="1:22" ht="22.5">
      <c r="A14" s="27"/>
      <c r="B14" s="218"/>
      <c r="C14" s="219"/>
      <c r="D14" s="165">
        <v>4</v>
      </c>
      <c r="E14" s="161" t="s">
        <v>119</v>
      </c>
      <c r="F14" s="226" t="s">
        <v>41</v>
      </c>
      <c r="G14" s="163" t="s">
        <v>42</v>
      </c>
      <c r="H14" s="164" t="s">
        <v>120</v>
      </c>
      <c r="I14" s="220">
        <v>2019</v>
      </c>
      <c r="J14" s="221">
        <v>9909900</v>
      </c>
      <c r="K14" s="33" t="s">
        <v>278</v>
      </c>
      <c r="L14" s="27"/>
      <c r="M14" s="53"/>
      <c r="N14" s="27"/>
      <c r="O14" s="27"/>
      <c r="P14" s="330" t="s">
        <v>279</v>
      </c>
      <c r="Q14" s="338">
        <v>972403000</v>
      </c>
      <c r="R14" s="331"/>
      <c r="S14" s="332">
        <v>818867000</v>
      </c>
      <c r="T14" s="333">
        <f>J47+J52+J53+J57+J67+J58+J59+J71+J94+J97+J96+J103+J46+J51+L68-30000000</f>
        <v>1050678400</v>
      </c>
      <c r="U14" s="334">
        <f>Q14-T14</f>
        <v>-78275400</v>
      </c>
      <c r="V14" s="340">
        <f>Q14-S14</f>
        <v>153536000</v>
      </c>
    </row>
    <row r="15" spans="1:22" ht="22.5">
      <c r="A15" s="27"/>
      <c r="B15" s="218"/>
      <c r="C15" s="219"/>
      <c r="D15" s="165">
        <v>5</v>
      </c>
      <c r="E15" s="225" t="s">
        <v>72</v>
      </c>
      <c r="F15" s="226" t="s">
        <v>41</v>
      </c>
      <c r="G15" s="163" t="s">
        <v>42</v>
      </c>
      <c r="H15" s="226" t="s">
        <v>64</v>
      </c>
      <c r="I15" s="220">
        <v>2019</v>
      </c>
      <c r="J15" s="221">
        <v>6096000</v>
      </c>
      <c r="K15" s="33" t="s">
        <v>278</v>
      </c>
      <c r="L15" s="27"/>
      <c r="M15" s="53"/>
      <c r="N15" s="27"/>
      <c r="O15" s="27"/>
      <c r="P15" s="286" t="s">
        <v>281</v>
      </c>
      <c r="Q15" s="338">
        <v>136263000</v>
      </c>
      <c r="R15" s="222"/>
      <c r="S15" s="325">
        <v>118171000</v>
      </c>
      <c r="T15" s="224">
        <f>J38+J64+J90+J84+J85+J75+J83</f>
        <v>135820000</v>
      </c>
      <c r="U15" s="169">
        <f>Q15-T15</f>
        <v>443000</v>
      </c>
      <c r="V15" s="340">
        <f>Q15-S15</f>
        <v>18092000</v>
      </c>
    </row>
    <row r="16" spans="1:22">
      <c r="A16" s="27"/>
      <c r="B16" s="218"/>
      <c r="C16" s="219"/>
      <c r="D16" s="165">
        <v>6</v>
      </c>
      <c r="E16" s="225" t="s">
        <v>91</v>
      </c>
      <c r="F16" s="226" t="s">
        <v>41</v>
      </c>
      <c r="G16" s="163" t="s">
        <v>42</v>
      </c>
      <c r="H16" s="164" t="s">
        <v>55</v>
      </c>
      <c r="I16" s="220">
        <v>2019</v>
      </c>
      <c r="J16" s="221">
        <v>15000000</v>
      </c>
      <c r="K16" s="33" t="s">
        <v>323</v>
      </c>
      <c r="L16" s="27"/>
      <c r="M16" s="53"/>
      <c r="N16" s="27"/>
      <c r="O16" s="27"/>
      <c r="P16" s="286" t="s">
        <v>280</v>
      </c>
      <c r="Q16" s="338">
        <v>19232000</v>
      </c>
      <c r="R16" s="222"/>
      <c r="S16" s="325">
        <v>16783000</v>
      </c>
      <c r="T16" s="224">
        <f>J79+J89+J76</f>
        <v>18350000</v>
      </c>
      <c r="U16" s="169">
        <f>Q16-T16</f>
        <v>882000</v>
      </c>
      <c r="V16" s="340">
        <f>Q16-S16</f>
        <v>2449000</v>
      </c>
    </row>
    <row r="17" spans="1:22" ht="23.25">
      <c r="A17" s="27"/>
      <c r="B17" s="218"/>
      <c r="C17" s="219"/>
      <c r="D17" s="165">
        <v>7</v>
      </c>
      <c r="E17" s="161" t="s">
        <v>85</v>
      </c>
      <c r="F17" s="226" t="s">
        <v>41</v>
      </c>
      <c r="G17" s="163" t="s">
        <v>42</v>
      </c>
      <c r="H17" s="229" t="s">
        <v>52</v>
      </c>
      <c r="I17" s="220">
        <v>2019</v>
      </c>
      <c r="J17" s="221">
        <v>500000</v>
      </c>
      <c r="K17" s="33" t="s">
        <v>80</v>
      </c>
      <c r="L17" s="27"/>
      <c r="M17" s="53"/>
      <c r="N17" s="27"/>
      <c r="O17" s="27"/>
      <c r="P17" s="286" t="s">
        <v>278</v>
      </c>
      <c r="Q17" s="338">
        <v>883983000</v>
      </c>
      <c r="R17" s="222"/>
      <c r="S17" s="325">
        <v>860643000</v>
      </c>
      <c r="T17" s="224">
        <f>J11+J12+J13+J14+J15+J19+J25+J26+J27+J31+J33+J42+J43+J69+J77+J80+J82+J86+J24+J39+J23 +J30+J67+J37+J70-30000000</f>
        <v>899144100</v>
      </c>
      <c r="U17" s="169">
        <f>Q17-T17+S22</f>
        <v>36563500</v>
      </c>
      <c r="V17" s="340"/>
    </row>
    <row r="18" spans="1:22">
      <c r="A18" s="27"/>
      <c r="B18" s="218"/>
      <c r="C18" s="219"/>
      <c r="D18" s="165">
        <v>8</v>
      </c>
      <c r="E18" s="231" t="s">
        <v>73</v>
      </c>
      <c r="F18" s="226" t="s">
        <v>41</v>
      </c>
      <c r="G18" s="230" t="s">
        <v>42</v>
      </c>
      <c r="H18" s="226" t="s">
        <v>65</v>
      </c>
      <c r="I18" s="220">
        <v>2019</v>
      </c>
      <c r="J18" s="221">
        <v>500000</v>
      </c>
      <c r="K18" s="33" t="s">
        <v>80</v>
      </c>
      <c r="L18" s="27"/>
      <c r="M18" s="53"/>
      <c r="N18" s="27"/>
      <c r="O18" s="27"/>
      <c r="P18" s="286" t="s">
        <v>282</v>
      </c>
      <c r="Q18" s="337">
        <v>850000000</v>
      </c>
      <c r="R18" s="222"/>
      <c r="S18" s="328">
        <v>850000000</v>
      </c>
      <c r="T18" s="224"/>
      <c r="V18" s="339"/>
    </row>
    <row r="19" spans="1:22" ht="22.5">
      <c r="A19" s="27"/>
      <c r="B19" s="218"/>
      <c r="C19" s="219"/>
      <c r="D19" s="165">
        <v>9</v>
      </c>
      <c r="E19" s="232" t="s">
        <v>76</v>
      </c>
      <c r="F19" s="226" t="s">
        <v>41</v>
      </c>
      <c r="G19" s="163" t="s">
        <v>42</v>
      </c>
      <c r="H19" s="226" t="s">
        <v>58</v>
      </c>
      <c r="I19" s="220">
        <v>2019</v>
      </c>
      <c r="J19" s="221">
        <v>100000</v>
      </c>
      <c r="K19" s="33" t="s">
        <v>278</v>
      </c>
      <c r="L19" s="27"/>
      <c r="M19" s="53"/>
      <c r="N19" s="27"/>
      <c r="O19" s="27"/>
      <c r="P19" s="286" t="s">
        <v>283</v>
      </c>
      <c r="Q19" s="337"/>
      <c r="R19" s="222"/>
      <c r="S19" s="328">
        <v>15000000</v>
      </c>
      <c r="T19" s="224">
        <f>J41+J78+J48</f>
        <v>11250000</v>
      </c>
      <c r="U19" s="169">
        <f>S19-T19</f>
        <v>3750000</v>
      </c>
      <c r="V19" s="339"/>
    </row>
    <row r="20" spans="1:22" ht="22.5">
      <c r="A20" s="27"/>
      <c r="B20" s="218"/>
      <c r="C20" s="219"/>
      <c r="D20" s="165">
        <v>10</v>
      </c>
      <c r="E20" s="232" t="s">
        <v>215</v>
      </c>
      <c r="F20" s="226" t="s">
        <v>41</v>
      </c>
      <c r="G20" s="163" t="s">
        <v>42</v>
      </c>
      <c r="H20" s="226" t="s">
        <v>216</v>
      </c>
      <c r="I20" s="220">
        <v>2019</v>
      </c>
      <c r="J20" s="221">
        <v>1080000</v>
      </c>
      <c r="K20" s="33" t="s">
        <v>80</v>
      </c>
      <c r="L20" s="27"/>
      <c r="M20" s="53"/>
      <c r="N20" s="27"/>
      <c r="O20" s="27"/>
      <c r="P20" s="286"/>
      <c r="Q20" s="337"/>
      <c r="R20" s="222"/>
      <c r="S20" s="222"/>
      <c r="T20" s="224"/>
      <c r="V20" s="339"/>
    </row>
    <row r="21" spans="1:22" ht="22.5">
      <c r="A21" s="27"/>
      <c r="B21" s="218"/>
      <c r="C21" s="219"/>
      <c r="D21" s="165">
        <v>11</v>
      </c>
      <c r="E21" s="227" t="s">
        <v>193</v>
      </c>
      <c r="F21" s="226" t="s">
        <v>41</v>
      </c>
      <c r="G21" s="163" t="s">
        <v>42</v>
      </c>
      <c r="H21" s="228" t="s">
        <v>118</v>
      </c>
      <c r="I21" s="220">
        <v>2019</v>
      </c>
      <c r="J21" s="233">
        <v>7200000</v>
      </c>
      <c r="K21" s="33" t="s">
        <v>80</v>
      </c>
      <c r="L21" s="27"/>
      <c r="M21" s="53"/>
      <c r="N21" s="27"/>
      <c r="O21" s="27"/>
      <c r="P21" s="286" t="s">
        <v>284</v>
      </c>
      <c r="Q21" s="337"/>
      <c r="R21" s="222"/>
      <c r="S21" s="328">
        <v>78275400</v>
      </c>
      <c r="T21" s="224"/>
      <c r="V21" s="339"/>
    </row>
    <row r="22" spans="1:22" ht="22.5">
      <c r="A22" s="27"/>
      <c r="B22" s="218"/>
      <c r="C22" s="219"/>
      <c r="D22" s="165">
        <v>12</v>
      </c>
      <c r="E22" s="227" t="s">
        <v>194</v>
      </c>
      <c r="F22" s="226" t="s">
        <v>41</v>
      </c>
      <c r="G22" s="163" t="s">
        <v>42</v>
      </c>
      <c r="H22" s="228" t="s">
        <v>118</v>
      </c>
      <c r="I22" s="220">
        <v>2019</v>
      </c>
      <c r="J22" s="233">
        <v>42600000</v>
      </c>
      <c r="K22" s="33" t="s">
        <v>80</v>
      </c>
      <c r="L22" s="27"/>
      <c r="M22" s="53"/>
      <c r="N22" s="27"/>
      <c r="O22" s="27"/>
      <c r="P22" s="286" t="s">
        <v>285</v>
      </c>
      <c r="Q22" s="337"/>
      <c r="R22" s="222"/>
      <c r="S22" s="329">
        <f>80000000-S21+20000000+30000000</f>
        <v>51724600</v>
      </c>
      <c r="T22" s="224"/>
      <c r="V22" s="339"/>
    </row>
    <row r="23" spans="1:22" ht="22.5">
      <c r="A23" s="27"/>
      <c r="B23" s="218"/>
      <c r="C23" s="219"/>
      <c r="D23" s="165">
        <v>13</v>
      </c>
      <c r="E23" s="227" t="s">
        <v>313</v>
      </c>
      <c r="F23" s="226" t="s">
        <v>41</v>
      </c>
      <c r="G23" s="163" t="s">
        <v>314</v>
      </c>
      <c r="H23" s="228" t="s">
        <v>315</v>
      </c>
      <c r="I23" s="220">
        <v>2019</v>
      </c>
      <c r="J23" s="233">
        <v>8000000</v>
      </c>
      <c r="K23" s="33" t="s">
        <v>278</v>
      </c>
      <c r="L23" s="27"/>
      <c r="M23" s="53"/>
      <c r="N23" s="27"/>
      <c r="O23" s="27"/>
      <c r="P23" s="286"/>
      <c r="Q23" s="337"/>
      <c r="R23" s="222"/>
      <c r="S23" s="329"/>
      <c r="T23" s="224"/>
      <c r="V23" s="339"/>
    </row>
    <row r="24" spans="1:22" ht="22.5">
      <c r="A24" s="27"/>
      <c r="B24" s="218"/>
      <c r="C24" s="219"/>
      <c r="D24" s="165">
        <v>14</v>
      </c>
      <c r="E24" s="161" t="s">
        <v>143</v>
      </c>
      <c r="F24" s="226" t="s">
        <v>41</v>
      </c>
      <c r="G24" s="163" t="s">
        <v>42</v>
      </c>
      <c r="H24" s="164" t="s">
        <v>186</v>
      </c>
      <c r="I24" s="220">
        <v>2019</v>
      </c>
      <c r="J24" s="221">
        <v>43200000</v>
      </c>
      <c r="K24" s="33" t="s">
        <v>278</v>
      </c>
      <c r="L24" s="27"/>
      <c r="M24" s="53"/>
      <c r="N24" s="27"/>
      <c r="O24" s="27"/>
      <c r="P24" s="286" t="s">
        <v>299</v>
      </c>
      <c r="Q24" s="286" t="s">
        <v>300</v>
      </c>
      <c r="R24" s="222"/>
      <c r="S24" s="328">
        <v>266900000</v>
      </c>
      <c r="T24" s="224"/>
    </row>
    <row r="25" spans="1:22" ht="22.5">
      <c r="A25" s="27"/>
      <c r="B25" s="218"/>
      <c r="C25" s="219"/>
      <c r="D25" s="165">
        <v>15</v>
      </c>
      <c r="E25" s="239" t="s">
        <v>249</v>
      </c>
      <c r="F25" s="226" t="s">
        <v>41</v>
      </c>
      <c r="G25" s="209" t="s">
        <v>213</v>
      </c>
      <c r="H25" s="226" t="s">
        <v>250</v>
      </c>
      <c r="I25" s="220">
        <v>2019</v>
      </c>
      <c r="J25" s="30">
        <v>10800000</v>
      </c>
      <c r="K25" s="33" t="s">
        <v>278</v>
      </c>
      <c r="L25" s="27"/>
      <c r="M25" s="53"/>
      <c r="N25" s="27"/>
      <c r="O25" s="27"/>
      <c r="P25" s="286" t="s">
        <v>301</v>
      </c>
      <c r="Q25" s="286"/>
      <c r="R25" s="222"/>
      <c r="S25" s="328">
        <v>233900000</v>
      </c>
      <c r="T25" s="224"/>
    </row>
    <row r="26" spans="1:22">
      <c r="A26" s="27"/>
      <c r="B26" s="27"/>
      <c r="C26" s="165"/>
      <c r="D26" s="165">
        <v>16</v>
      </c>
      <c r="E26" s="161" t="s">
        <v>82</v>
      </c>
      <c r="F26" s="226" t="s">
        <v>41</v>
      </c>
      <c r="G26" s="163" t="s">
        <v>42</v>
      </c>
      <c r="H26" s="164" t="s">
        <v>61</v>
      </c>
      <c r="I26" s="220">
        <v>2019</v>
      </c>
      <c r="J26" s="221">
        <v>3500000</v>
      </c>
      <c r="K26" s="33" t="s">
        <v>278</v>
      </c>
      <c r="L26" s="27"/>
      <c r="M26" s="53"/>
      <c r="N26" s="27"/>
      <c r="O26" s="27"/>
      <c r="P26" s="286"/>
      <c r="Q26" s="286"/>
      <c r="R26" s="222"/>
      <c r="S26" s="223">
        <f>S12+Q13+Q14+Q15+Q16+Q17+S19+S21+S22+S24+S25</f>
        <v>3697681000</v>
      </c>
      <c r="T26" s="224"/>
      <c r="U26" s="169">
        <f>U13+U15+U16+U17+U19</f>
        <v>42383500</v>
      </c>
      <c r="V26" s="169">
        <f>SUM(V14:V25)</f>
        <v>174077000</v>
      </c>
    </row>
    <row r="27" spans="1:22" ht="23.25">
      <c r="A27" s="27"/>
      <c r="B27" s="27"/>
      <c r="C27" s="310" t="s">
        <v>240</v>
      </c>
      <c r="D27" s="165">
        <v>1</v>
      </c>
      <c r="E27" s="225" t="s">
        <v>88</v>
      </c>
      <c r="F27" s="226" t="s">
        <v>41</v>
      </c>
      <c r="G27" s="163" t="s">
        <v>42</v>
      </c>
      <c r="H27" s="164" t="s">
        <v>53</v>
      </c>
      <c r="I27" s="220">
        <v>2019</v>
      </c>
      <c r="J27" s="221">
        <v>5000000</v>
      </c>
      <c r="K27" s="33" t="s">
        <v>278</v>
      </c>
      <c r="L27" s="27"/>
      <c r="M27" s="53"/>
      <c r="N27" s="27"/>
      <c r="O27" s="27"/>
      <c r="P27" s="286"/>
      <c r="Q27" s="286"/>
      <c r="R27" s="222"/>
      <c r="S27" s="223"/>
      <c r="T27" s="224"/>
      <c r="U27" s="235"/>
    </row>
    <row r="28" spans="1:22">
      <c r="A28" s="27"/>
      <c r="B28" s="27"/>
      <c r="C28" s="310"/>
      <c r="D28" s="165">
        <v>2</v>
      </c>
      <c r="E28" s="225" t="s">
        <v>241</v>
      </c>
      <c r="F28" s="226" t="s">
        <v>41</v>
      </c>
      <c r="G28" s="163" t="s">
        <v>42</v>
      </c>
      <c r="H28" s="164" t="s">
        <v>53</v>
      </c>
      <c r="I28" s="220">
        <v>2019</v>
      </c>
      <c r="J28" s="221">
        <v>3000000</v>
      </c>
      <c r="K28" s="33" t="s">
        <v>80</v>
      </c>
      <c r="L28" s="27"/>
      <c r="M28" s="53"/>
      <c r="N28" s="27"/>
      <c r="O28" s="27"/>
      <c r="P28" s="286"/>
      <c r="Q28" s="286"/>
      <c r="R28" s="222"/>
      <c r="S28" s="223"/>
      <c r="T28" s="224"/>
    </row>
    <row r="29" spans="1:22" ht="22.5">
      <c r="A29" s="27"/>
      <c r="B29" s="27"/>
      <c r="C29" s="165"/>
      <c r="D29" s="165">
        <v>3</v>
      </c>
      <c r="E29" s="225" t="s">
        <v>318</v>
      </c>
      <c r="F29" s="226" t="s">
        <v>41</v>
      </c>
      <c r="G29" s="163" t="s">
        <v>42</v>
      </c>
      <c r="H29" s="164" t="s">
        <v>63</v>
      </c>
      <c r="I29" s="220">
        <v>2019</v>
      </c>
      <c r="J29" s="221">
        <v>21500000</v>
      </c>
      <c r="K29" s="33" t="s">
        <v>80</v>
      </c>
      <c r="L29" s="27"/>
      <c r="M29" s="53"/>
      <c r="N29" s="27"/>
      <c r="O29" s="27"/>
      <c r="P29" s="286"/>
      <c r="Q29" s="286"/>
      <c r="R29" s="222"/>
      <c r="S29" s="361"/>
      <c r="T29" s="224"/>
    </row>
    <row r="30" spans="1:22">
      <c r="A30" s="27"/>
      <c r="B30" s="27"/>
      <c r="C30" s="165"/>
      <c r="D30" s="165">
        <v>4</v>
      </c>
      <c r="E30" s="225" t="s">
        <v>316</v>
      </c>
      <c r="F30" s="226"/>
      <c r="G30" s="163"/>
      <c r="H30" s="164"/>
      <c r="I30" s="220"/>
      <c r="J30" s="221">
        <v>18736000</v>
      </c>
      <c r="K30" s="33" t="s">
        <v>285</v>
      </c>
      <c r="L30" s="27"/>
      <c r="M30" s="53"/>
      <c r="N30" s="27"/>
      <c r="O30" s="27"/>
      <c r="P30" s="286"/>
      <c r="Q30" s="286"/>
      <c r="R30" s="222"/>
      <c r="S30" s="361"/>
      <c r="T30" s="224"/>
    </row>
    <row r="31" spans="1:22" ht="45.75">
      <c r="A31" s="27"/>
      <c r="B31" s="27"/>
      <c r="C31" s="310" t="s">
        <v>242</v>
      </c>
      <c r="D31" s="165">
        <v>1</v>
      </c>
      <c r="E31" s="225" t="s">
        <v>226</v>
      </c>
      <c r="F31" s="226" t="s">
        <v>41</v>
      </c>
      <c r="G31" s="163" t="s">
        <v>42</v>
      </c>
      <c r="H31" s="226" t="s">
        <v>62</v>
      </c>
      <c r="I31" s="220">
        <v>2019</v>
      </c>
      <c r="J31" s="221">
        <v>8000000</v>
      </c>
      <c r="K31" s="33" t="s">
        <v>278</v>
      </c>
      <c r="L31" s="27"/>
      <c r="M31" s="53"/>
      <c r="N31" s="27"/>
      <c r="O31" s="27"/>
      <c r="P31" s="286"/>
      <c r="Q31" s="286"/>
      <c r="S31" s="202"/>
      <c r="T31" s="234"/>
    </row>
    <row r="32" spans="1:22" ht="22.5">
      <c r="A32" s="27"/>
      <c r="B32" s="27"/>
      <c r="C32" s="311"/>
      <c r="D32" s="165">
        <v>2</v>
      </c>
      <c r="E32" s="225" t="s">
        <v>223</v>
      </c>
      <c r="F32" s="226" t="s">
        <v>41</v>
      </c>
      <c r="G32" s="163" t="s">
        <v>42</v>
      </c>
      <c r="H32" s="226" t="s">
        <v>66</v>
      </c>
      <c r="I32" s="220">
        <v>2019</v>
      </c>
      <c r="J32" s="221">
        <v>15475000</v>
      </c>
      <c r="K32" s="33" t="s">
        <v>80</v>
      </c>
      <c r="L32" s="27"/>
      <c r="M32" s="53"/>
      <c r="N32" s="27"/>
      <c r="O32" s="27"/>
      <c r="P32" s="286"/>
      <c r="Q32" s="286"/>
    </row>
    <row r="33" spans="1:23" ht="22.5">
      <c r="A33" s="27"/>
      <c r="B33" s="27"/>
      <c r="C33" s="311"/>
      <c r="D33" s="165">
        <v>3</v>
      </c>
      <c r="E33" s="232" t="s">
        <v>288</v>
      </c>
      <c r="F33" s="226" t="s">
        <v>41</v>
      </c>
      <c r="G33" s="163" t="s">
        <v>42</v>
      </c>
      <c r="H33" s="164" t="s">
        <v>150</v>
      </c>
      <c r="I33" s="220">
        <v>2019</v>
      </c>
      <c r="J33" s="221">
        <v>27200000</v>
      </c>
      <c r="K33" s="33" t="s">
        <v>278</v>
      </c>
      <c r="L33" s="27"/>
      <c r="M33" s="53"/>
      <c r="N33" s="27"/>
      <c r="O33" s="27"/>
      <c r="P33" s="286"/>
      <c r="Q33" s="286"/>
      <c r="U33" s="202"/>
      <c r="V33" s="169"/>
    </row>
    <row r="34" spans="1:23" ht="57">
      <c r="A34" s="27"/>
      <c r="B34" s="27"/>
      <c r="C34" s="312" t="s">
        <v>243</v>
      </c>
      <c r="D34" s="165">
        <v>1</v>
      </c>
      <c r="E34" s="225" t="s">
        <v>244</v>
      </c>
      <c r="F34" s="226" t="s">
        <v>41</v>
      </c>
      <c r="G34" s="163" t="s">
        <v>42</v>
      </c>
      <c r="H34" s="164" t="s">
        <v>60</v>
      </c>
      <c r="I34" s="220">
        <v>2019</v>
      </c>
      <c r="J34" s="221">
        <v>6000000</v>
      </c>
      <c r="K34" s="33" t="s">
        <v>80</v>
      </c>
      <c r="L34" s="27"/>
      <c r="M34" s="53"/>
      <c r="N34" s="27"/>
      <c r="O34" s="27"/>
      <c r="P34" s="286"/>
      <c r="Q34" s="286"/>
      <c r="S34" s="167"/>
      <c r="T34" s="169"/>
      <c r="U34" s="235"/>
      <c r="V34" s="169"/>
    </row>
    <row r="35" spans="1:23" ht="22.5">
      <c r="A35" s="27"/>
      <c r="B35" s="27"/>
      <c r="C35" s="311"/>
      <c r="D35" s="165">
        <v>2</v>
      </c>
      <c r="E35" s="225" t="s">
        <v>222</v>
      </c>
      <c r="F35" s="226" t="s">
        <v>41</v>
      </c>
      <c r="G35" s="163" t="s">
        <v>42</v>
      </c>
      <c r="H35" s="226" t="s">
        <v>196</v>
      </c>
      <c r="I35" s="220">
        <v>2019</v>
      </c>
      <c r="J35" s="221">
        <v>15750000</v>
      </c>
      <c r="K35" s="33" t="s">
        <v>80</v>
      </c>
      <c r="L35" s="27"/>
      <c r="M35" s="53"/>
      <c r="N35" s="27"/>
      <c r="O35" s="27"/>
      <c r="P35" s="286"/>
      <c r="Q35" s="286"/>
      <c r="S35" s="167"/>
      <c r="U35" s="235"/>
    </row>
    <row r="36" spans="1:23" ht="22.5">
      <c r="A36" s="27"/>
      <c r="B36" s="27"/>
      <c r="C36" s="311"/>
      <c r="D36" s="165">
        <v>3</v>
      </c>
      <c r="E36" s="225" t="s">
        <v>218</v>
      </c>
      <c r="F36" s="226" t="s">
        <v>41</v>
      </c>
      <c r="G36" s="163" t="s">
        <v>42</v>
      </c>
      <c r="H36" s="226" t="s">
        <v>197</v>
      </c>
      <c r="I36" s="220">
        <v>2019</v>
      </c>
      <c r="J36" s="221">
        <v>4750000</v>
      </c>
      <c r="K36" s="33" t="s">
        <v>80</v>
      </c>
      <c r="L36" s="27"/>
      <c r="M36" s="53"/>
      <c r="N36" s="27"/>
      <c r="O36" s="27"/>
      <c r="P36" s="286"/>
      <c r="Q36" s="286"/>
      <c r="S36" s="167"/>
      <c r="U36" s="235"/>
    </row>
    <row r="37" spans="1:23" ht="22.5">
      <c r="A37" s="27"/>
      <c r="B37" s="27"/>
      <c r="C37" s="311"/>
      <c r="D37" s="165">
        <v>4</v>
      </c>
      <c r="E37" s="225" t="s">
        <v>219</v>
      </c>
      <c r="F37" s="226" t="s">
        <v>41</v>
      </c>
      <c r="G37" s="163" t="s">
        <v>42</v>
      </c>
      <c r="H37" s="226" t="s">
        <v>197</v>
      </c>
      <c r="I37" s="220">
        <v>2019</v>
      </c>
      <c r="J37" s="221">
        <v>1300000</v>
      </c>
      <c r="K37" s="33" t="s">
        <v>278</v>
      </c>
      <c r="L37" s="27"/>
      <c r="M37" s="53"/>
      <c r="N37" s="27"/>
      <c r="O37" s="27"/>
      <c r="P37" s="286"/>
      <c r="Q37" s="286"/>
      <c r="S37" s="167"/>
      <c r="U37" s="235"/>
    </row>
    <row r="38" spans="1:23" ht="63">
      <c r="A38" s="27"/>
      <c r="B38" s="27"/>
      <c r="C38" s="311"/>
      <c r="D38" s="165">
        <v>5</v>
      </c>
      <c r="E38" s="225" t="s">
        <v>245</v>
      </c>
      <c r="F38" s="226" t="s">
        <v>41</v>
      </c>
      <c r="G38" s="163" t="s">
        <v>224</v>
      </c>
      <c r="H38" s="226" t="s">
        <v>225</v>
      </c>
      <c r="I38" s="220">
        <v>2019</v>
      </c>
      <c r="J38" s="221">
        <v>20500000</v>
      </c>
      <c r="K38" s="33" t="s">
        <v>281</v>
      </c>
      <c r="L38" s="27"/>
      <c r="M38" s="53"/>
      <c r="N38" s="27"/>
      <c r="O38" s="27"/>
      <c r="P38" s="286"/>
      <c r="Q38" s="286"/>
      <c r="S38" s="167"/>
      <c r="U38" s="235"/>
    </row>
    <row r="39" spans="1:23" ht="32.25">
      <c r="A39" s="27"/>
      <c r="B39" s="27"/>
      <c r="C39" s="311"/>
      <c r="D39" s="165">
        <v>6</v>
      </c>
      <c r="E39" s="341" t="s">
        <v>290</v>
      </c>
      <c r="F39" s="226" t="s">
        <v>41</v>
      </c>
      <c r="G39" s="163" t="s">
        <v>42</v>
      </c>
      <c r="H39" s="226" t="s">
        <v>291</v>
      </c>
      <c r="I39" s="220">
        <v>2019</v>
      </c>
      <c r="J39" s="368">
        <v>14400000</v>
      </c>
      <c r="K39" s="33" t="s">
        <v>278</v>
      </c>
      <c r="L39" s="27"/>
      <c r="M39" s="53"/>
      <c r="N39" s="27"/>
      <c r="O39" s="27"/>
      <c r="P39" s="286"/>
      <c r="Q39" s="342"/>
      <c r="S39" s="167"/>
      <c r="U39" s="235"/>
    </row>
    <row r="40" spans="1:23" ht="22.5">
      <c r="A40" s="27"/>
      <c r="B40" s="27"/>
      <c r="C40" s="311"/>
      <c r="D40" s="165">
        <v>7</v>
      </c>
      <c r="E40" s="225" t="s">
        <v>246</v>
      </c>
      <c r="F40" s="226" t="s">
        <v>41</v>
      </c>
      <c r="G40" s="163" t="s">
        <v>42</v>
      </c>
      <c r="H40" s="226" t="s">
        <v>116</v>
      </c>
      <c r="I40" s="220">
        <v>2019</v>
      </c>
      <c r="J40" s="221">
        <v>4900000</v>
      </c>
      <c r="K40" s="33" t="s">
        <v>80</v>
      </c>
      <c r="L40" s="27"/>
      <c r="M40" s="53"/>
      <c r="N40" s="27"/>
      <c r="O40" s="27"/>
      <c r="P40" s="286"/>
      <c r="Q40" s="286"/>
      <c r="S40" s="167"/>
      <c r="T40" s="236"/>
      <c r="U40" s="236"/>
      <c r="V40" s="235"/>
    </row>
    <row r="41" spans="1:23" ht="33.75">
      <c r="A41" s="27"/>
      <c r="B41" s="27"/>
      <c r="C41" s="311"/>
      <c r="D41" s="165">
        <v>8</v>
      </c>
      <c r="E41" s="237" t="s">
        <v>122</v>
      </c>
      <c r="F41" s="226" t="s">
        <v>41</v>
      </c>
      <c r="G41" s="163" t="s">
        <v>42</v>
      </c>
      <c r="H41" s="226" t="s">
        <v>123</v>
      </c>
      <c r="I41" s="220">
        <v>2019</v>
      </c>
      <c r="J41" s="49">
        <v>5250000</v>
      </c>
      <c r="K41" s="33" t="s">
        <v>283</v>
      </c>
      <c r="L41" s="27"/>
      <c r="M41" s="53"/>
      <c r="N41" s="27"/>
      <c r="O41" s="27"/>
      <c r="P41" s="286"/>
      <c r="Q41" s="286"/>
      <c r="S41" s="167"/>
      <c r="T41" s="236"/>
      <c r="U41" s="236"/>
      <c r="V41" s="235"/>
    </row>
    <row r="42" spans="1:23">
      <c r="A42" s="27"/>
      <c r="B42" s="27"/>
      <c r="C42" s="311"/>
      <c r="D42" s="165">
        <v>9</v>
      </c>
      <c r="E42" s="225" t="s">
        <v>151</v>
      </c>
      <c r="F42" s="226"/>
      <c r="G42" s="163"/>
      <c r="H42" s="226"/>
      <c r="I42" s="220">
        <v>2019</v>
      </c>
      <c r="J42" s="221">
        <v>4292000</v>
      </c>
      <c r="K42" s="33" t="s">
        <v>278</v>
      </c>
      <c r="L42" s="27"/>
      <c r="M42" s="53"/>
      <c r="N42" s="27"/>
      <c r="O42" s="27"/>
      <c r="P42" s="286"/>
      <c r="Q42" s="286"/>
      <c r="S42" s="167"/>
      <c r="T42" s="238"/>
      <c r="U42" s="235"/>
    </row>
    <row r="43" spans="1:23" ht="21">
      <c r="A43" s="27"/>
      <c r="B43" s="27"/>
      <c r="C43" s="311"/>
      <c r="D43" s="165">
        <v>10</v>
      </c>
      <c r="E43" s="225" t="s">
        <v>152</v>
      </c>
      <c r="F43" s="226"/>
      <c r="G43" s="163"/>
      <c r="H43" s="226"/>
      <c r="I43" s="220">
        <v>2019</v>
      </c>
      <c r="J43" s="221">
        <v>71810000</v>
      </c>
      <c r="K43" s="33" t="s">
        <v>278</v>
      </c>
      <c r="L43" s="27"/>
      <c r="M43" s="53"/>
      <c r="N43" s="27"/>
      <c r="O43" s="27"/>
      <c r="P43" s="286"/>
      <c r="Q43" s="286"/>
      <c r="T43" s="236"/>
      <c r="U43" s="235"/>
      <c r="V43" s="167"/>
    </row>
    <row r="44" spans="1:23">
      <c r="A44" s="27"/>
      <c r="B44" s="27"/>
      <c r="C44" s="311"/>
      <c r="D44" s="165"/>
      <c r="E44" s="429" t="s">
        <v>127</v>
      </c>
      <c r="F44" s="430"/>
      <c r="G44" s="430"/>
      <c r="H44" s="431"/>
      <c r="I44" s="27"/>
      <c r="J44" s="23">
        <f>SUM(J11:J43)</f>
        <v>943949100</v>
      </c>
      <c r="K44" s="33"/>
      <c r="L44" s="27"/>
      <c r="M44" s="53"/>
      <c r="N44" s="27"/>
      <c r="O44" s="27"/>
      <c r="P44" s="286"/>
      <c r="Q44" s="286"/>
      <c r="S44" s="167"/>
      <c r="T44" s="202"/>
      <c r="U44" s="235"/>
      <c r="W44" s="240"/>
    </row>
    <row r="45" spans="1:23" ht="12" customHeight="1">
      <c r="A45" s="27"/>
      <c r="B45" s="27"/>
      <c r="C45" s="311"/>
      <c r="D45" s="165"/>
      <c r="E45" s="241"/>
      <c r="F45" s="226"/>
      <c r="G45" s="163"/>
      <c r="H45" s="228"/>
      <c r="I45" s="27"/>
      <c r="J45" s="23" t="s">
        <v>112</v>
      </c>
      <c r="K45" s="33"/>
      <c r="L45" s="27"/>
      <c r="M45" s="53"/>
      <c r="N45" s="27"/>
      <c r="O45" s="27"/>
      <c r="P45" s="286"/>
      <c r="Q45" s="286"/>
      <c r="S45" s="167"/>
      <c r="T45" s="169"/>
    </row>
    <row r="46" spans="1:23" ht="23.25">
      <c r="A46" s="27">
        <v>2</v>
      </c>
      <c r="B46" s="302" t="s">
        <v>40</v>
      </c>
      <c r="C46" s="313" t="s">
        <v>251</v>
      </c>
      <c r="D46" s="165">
        <v>1</v>
      </c>
      <c r="E46" s="243" t="s">
        <v>153</v>
      </c>
      <c r="F46" s="244" t="s">
        <v>41</v>
      </c>
      <c r="G46" s="303" t="s">
        <v>229</v>
      </c>
      <c r="H46" s="244" t="s">
        <v>236</v>
      </c>
      <c r="I46" s="220">
        <v>2019</v>
      </c>
      <c r="J46" s="245">
        <v>12000000</v>
      </c>
      <c r="K46" s="34" t="s">
        <v>78</v>
      </c>
      <c r="L46" s="53"/>
      <c r="M46" s="53"/>
      <c r="N46" s="27"/>
      <c r="O46" s="27"/>
      <c r="P46" s="286"/>
      <c r="Q46" s="286"/>
      <c r="S46" s="167"/>
    </row>
    <row r="47" spans="1:23" ht="23.25">
      <c r="A47" s="27"/>
      <c r="B47" s="242"/>
      <c r="C47" s="248" t="s">
        <v>252</v>
      </c>
      <c r="D47" s="165">
        <v>1</v>
      </c>
      <c r="E47" s="243" t="s">
        <v>154</v>
      </c>
      <c r="F47" s="244" t="s">
        <v>41</v>
      </c>
      <c r="G47" s="303"/>
      <c r="H47" s="244" t="s">
        <v>237</v>
      </c>
      <c r="I47" s="220">
        <v>2019</v>
      </c>
      <c r="J47" s="30">
        <v>17400000</v>
      </c>
      <c r="K47" s="34" t="s">
        <v>78</v>
      </c>
      <c r="L47" s="27"/>
      <c r="M47" s="53"/>
      <c r="N47" s="27"/>
      <c r="O47" s="27"/>
      <c r="P47" s="286"/>
      <c r="Q47" s="286"/>
      <c r="S47" s="167"/>
      <c r="T47" s="169"/>
    </row>
    <row r="48" spans="1:23" ht="34.5">
      <c r="A48" s="27"/>
      <c r="B48" s="242"/>
      <c r="C48" s="248"/>
      <c r="D48" s="165">
        <v>2</v>
      </c>
      <c r="E48" s="243" t="s">
        <v>303</v>
      </c>
      <c r="F48" s="244" t="s">
        <v>41</v>
      </c>
      <c r="G48" s="303" t="s">
        <v>304</v>
      </c>
      <c r="H48" s="244" t="s">
        <v>305</v>
      </c>
      <c r="I48" s="220">
        <v>2019</v>
      </c>
      <c r="J48" s="30">
        <v>5000000</v>
      </c>
      <c r="K48" s="34" t="s">
        <v>283</v>
      </c>
      <c r="L48" s="27"/>
      <c r="M48" s="53"/>
      <c r="N48" s="27"/>
      <c r="O48" s="27"/>
      <c r="P48" s="286"/>
      <c r="Q48" s="286"/>
      <c r="S48" s="167"/>
      <c r="T48" s="169"/>
    </row>
    <row r="49" spans="1:22" ht="23.25" hidden="1" customHeight="1">
      <c r="A49" s="27"/>
      <c r="B49" s="27"/>
      <c r="C49" s="246">
        <v>3</v>
      </c>
      <c r="D49" s="165">
        <v>1</v>
      </c>
      <c r="E49" s="161" t="s">
        <v>155</v>
      </c>
      <c r="F49" s="320" t="s">
        <v>81</v>
      </c>
      <c r="G49" s="303"/>
      <c r="H49" s="244"/>
      <c r="I49" s="220"/>
      <c r="J49" s="30"/>
      <c r="K49" s="34"/>
      <c r="L49" s="27"/>
      <c r="M49" s="53"/>
      <c r="N49" s="27"/>
      <c r="O49" s="27"/>
      <c r="P49" s="286"/>
      <c r="Q49" s="286"/>
      <c r="S49" s="167"/>
      <c r="T49" s="169"/>
      <c r="V49" s="169"/>
    </row>
    <row r="50" spans="1:22" ht="21" hidden="1">
      <c r="A50" s="27"/>
      <c r="B50" s="27"/>
      <c r="C50" s="165"/>
      <c r="D50" s="165">
        <v>2</v>
      </c>
      <c r="E50" s="161" t="s">
        <v>156</v>
      </c>
      <c r="F50" s="320" t="s">
        <v>81</v>
      </c>
      <c r="G50" s="303"/>
      <c r="H50" s="244"/>
      <c r="I50" s="220"/>
      <c r="J50" s="245"/>
      <c r="K50" s="34"/>
      <c r="L50" s="27"/>
      <c r="M50" s="53"/>
      <c r="N50" s="27"/>
      <c r="O50" s="27"/>
      <c r="P50" s="286"/>
      <c r="Q50" s="286"/>
      <c r="S50" s="167"/>
      <c r="T50" s="169"/>
    </row>
    <row r="51" spans="1:22" ht="45.75">
      <c r="A51" s="27"/>
      <c r="B51" s="27"/>
      <c r="C51" s="314" t="s">
        <v>253</v>
      </c>
      <c r="D51" s="165">
        <v>1</v>
      </c>
      <c r="E51" s="161" t="s">
        <v>310</v>
      </c>
      <c r="F51" s="320" t="s">
        <v>41</v>
      </c>
      <c r="G51" s="303" t="s">
        <v>311</v>
      </c>
      <c r="H51" s="244" t="s">
        <v>312</v>
      </c>
      <c r="I51" s="220">
        <v>2019</v>
      </c>
      <c r="J51" s="245">
        <v>4600000</v>
      </c>
      <c r="K51" s="34" t="s">
        <v>78</v>
      </c>
      <c r="L51" s="27"/>
      <c r="M51" s="53"/>
      <c r="N51" s="27"/>
      <c r="O51" s="27"/>
      <c r="P51" s="286"/>
      <c r="Q51" s="286"/>
      <c r="S51" s="167"/>
      <c r="T51" s="169"/>
    </row>
    <row r="52" spans="1:22" ht="23.25">
      <c r="A52" s="27"/>
      <c r="B52" s="242"/>
      <c r="C52" s="314"/>
      <c r="D52" s="165">
        <v>2</v>
      </c>
      <c r="E52" s="225" t="s">
        <v>157</v>
      </c>
      <c r="F52" s="320" t="s">
        <v>81</v>
      </c>
      <c r="G52" s="220" t="s">
        <v>228</v>
      </c>
      <c r="H52" s="244" t="s">
        <v>233</v>
      </c>
      <c r="I52" s="220">
        <v>2019</v>
      </c>
      <c r="J52" s="249">
        <v>169477200</v>
      </c>
      <c r="K52" s="34" t="s">
        <v>78</v>
      </c>
      <c r="L52" s="27"/>
      <c r="M52" s="53"/>
      <c r="N52" s="27"/>
      <c r="O52" s="27"/>
      <c r="P52" s="286"/>
      <c r="Q52" s="30"/>
      <c r="S52" s="167"/>
    </row>
    <row r="53" spans="1:22" ht="23.25">
      <c r="A53" s="27"/>
      <c r="B53" s="27"/>
      <c r="C53" s="165"/>
      <c r="D53" s="165">
        <v>3</v>
      </c>
      <c r="E53" s="161" t="s">
        <v>175</v>
      </c>
      <c r="F53" s="320" t="s">
        <v>83</v>
      </c>
      <c r="G53" s="220" t="s">
        <v>292</v>
      </c>
      <c r="H53" s="244" t="s">
        <v>233</v>
      </c>
      <c r="I53" s="220">
        <v>2019</v>
      </c>
      <c r="J53" s="30">
        <v>292592800</v>
      </c>
      <c r="K53" s="34" t="s">
        <v>78</v>
      </c>
      <c r="L53" s="27"/>
      <c r="M53" s="53"/>
      <c r="N53" s="27"/>
      <c r="O53" s="27"/>
      <c r="P53" s="286" t="s">
        <v>326</v>
      </c>
      <c r="Q53" s="287">
        <v>233900000</v>
      </c>
      <c r="S53" s="168"/>
    </row>
    <row r="54" spans="1:22" ht="22.5" hidden="1">
      <c r="A54" s="27"/>
      <c r="B54" s="27"/>
      <c r="C54" s="165"/>
      <c r="D54" s="165">
        <v>4</v>
      </c>
      <c r="E54" s="161" t="s">
        <v>158</v>
      </c>
      <c r="F54" s="320" t="s">
        <v>83</v>
      </c>
      <c r="G54" s="220"/>
      <c r="H54" s="244"/>
      <c r="I54" s="220">
        <v>2019</v>
      </c>
      <c r="J54" s="30"/>
      <c r="K54" s="33"/>
      <c r="L54" s="27"/>
      <c r="M54" s="53"/>
      <c r="N54" s="27"/>
      <c r="O54" s="27"/>
      <c r="P54" s="286"/>
      <c r="Q54" s="287"/>
      <c r="S54" s="238"/>
      <c r="T54" s="169"/>
      <c r="U54" s="235"/>
    </row>
    <row r="55" spans="1:22" ht="21" hidden="1">
      <c r="A55" s="27"/>
      <c r="B55" s="27"/>
      <c r="C55" s="165"/>
      <c r="D55" s="165">
        <v>5</v>
      </c>
      <c r="E55" s="161" t="s">
        <v>174</v>
      </c>
      <c r="F55" s="320" t="s">
        <v>159</v>
      </c>
      <c r="G55" s="304"/>
      <c r="H55" s="244"/>
      <c r="I55" s="220">
        <v>2019</v>
      </c>
      <c r="J55" s="38"/>
      <c r="K55" s="33"/>
      <c r="L55" s="27"/>
      <c r="M55" s="53"/>
      <c r="N55" s="27"/>
      <c r="O55" s="27"/>
      <c r="P55" s="286"/>
      <c r="Q55" s="287"/>
      <c r="S55" s="169"/>
      <c r="T55" s="236"/>
    </row>
    <row r="56" spans="1:22" ht="31.5" hidden="1">
      <c r="A56" s="27"/>
      <c r="B56" s="27"/>
      <c r="C56" s="165"/>
      <c r="D56" s="165">
        <v>6</v>
      </c>
      <c r="E56" s="161" t="s">
        <v>160</v>
      </c>
      <c r="F56" s="320" t="s">
        <v>49</v>
      </c>
      <c r="G56" s="220"/>
      <c r="H56" s="244"/>
      <c r="I56" s="220">
        <v>2019</v>
      </c>
      <c r="J56" s="30"/>
      <c r="K56" s="33"/>
      <c r="L56" s="139"/>
      <c r="M56" s="53"/>
      <c r="N56" s="27"/>
      <c r="O56" s="27"/>
      <c r="P56" s="286"/>
      <c r="Q56" s="287"/>
      <c r="S56" s="167"/>
    </row>
    <row r="57" spans="1:22" ht="23.25">
      <c r="A57" s="27"/>
      <c r="B57" s="27"/>
      <c r="C57" s="165"/>
      <c r="D57" s="165">
        <v>7</v>
      </c>
      <c r="E57" s="225" t="s">
        <v>220</v>
      </c>
      <c r="F57" s="320" t="s">
        <v>161</v>
      </c>
      <c r="G57" s="220" t="s">
        <v>231</v>
      </c>
      <c r="H57" s="244" t="s">
        <v>233</v>
      </c>
      <c r="I57" s="220">
        <v>2019</v>
      </c>
      <c r="J57" s="30">
        <v>155600800</v>
      </c>
      <c r="K57" s="33" t="s">
        <v>78</v>
      </c>
      <c r="L57" s="139"/>
      <c r="M57" s="53"/>
      <c r="N57" s="27"/>
      <c r="O57" s="27"/>
      <c r="P57" s="286" t="s">
        <v>325</v>
      </c>
      <c r="Q57" s="287">
        <v>33400000</v>
      </c>
      <c r="S57" s="167"/>
      <c r="T57" s="236"/>
    </row>
    <row r="58" spans="1:22" ht="31.5">
      <c r="A58" s="27"/>
      <c r="B58" s="27"/>
      <c r="C58" s="165"/>
      <c r="D58" s="165">
        <v>8</v>
      </c>
      <c r="E58" s="225" t="s">
        <v>164</v>
      </c>
      <c r="F58" s="320" t="s">
        <v>165</v>
      </c>
      <c r="G58" s="304" t="s">
        <v>230</v>
      </c>
      <c r="H58" s="244" t="s">
        <v>233</v>
      </c>
      <c r="I58" s="220">
        <v>2019</v>
      </c>
      <c r="J58" s="30">
        <v>39276100</v>
      </c>
      <c r="K58" s="33" t="s">
        <v>78</v>
      </c>
      <c r="L58" s="27"/>
      <c r="M58" s="53"/>
      <c r="N58" s="27"/>
      <c r="O58" s="27"/>
      <c r="P58" s="286" t="s">
        <v>324</v>
      </c>
      <c r="Q58" s="287">
        <v>266900000</v>
      </c>
      <c r="S58" s="238"/>
      <c r="T58" s="235"/>
    </row>
    <row r="59" spans="1:22" ht="23.25">
      <c r="A59" s="27"/>
      <c r="B59" s="27"/>
      <c r="C59" s="165"/>
      <c r="D59" s="165">
        <v>9</v>
      </c>
      <c r="E59" s="225" t="s">
        <v>167</v>
      </c>
      <c r="F59" s="320" t="s">
        <v>47</v>
      </c>
      <c r="G59" s="304" t="s">
        <v>227</v>
      </c>
      <c r="H59" s="244" t="s">
        <v>233</v>
      </c>
      <c r="I59" s="220">
        <v>2019</v>
      </c>
      <c r="J59" s="30">
        <v>139331500</v>
      </c>
      <c r="K59" s="33" t="s">
        <v>78</v>
      </c>
      <c r="L59" s="27"/>
      <c r="M59" s="53"/>
      <c r="N59" s="27"/>
      <c r="O59" s="27"/>
      <c r="P59" s="286"/>
      <c r="Q59" s="287"/>
      <c r="S59" s="167"/>
      <c r="T59" s="235"/>
    </row>
    <row r="60" spans="1:22" ht="22.5" hidden="1">
      <c r="A60" s="27"/>
      <c r="B60" s="27"/>
      <c r="C60" s="165"/>
      <c r="D60" s="165">
        <v>6.6</v>
      </c>
      <c r="E60" s="231" t="s">
        <v>168</v>
      </c>
      <c r="F60" s="320" t="s">
        <v>169</v>
      </c>
      <c r="G60" s="220"/>
      <c r="H60" s="244"/>
      <c r="I60" s="220">
        <v>2019</v>
      </c>
      <c r="J60" s="30"/>
      <c r="K60" s="33"/>
      <c r="L60" s="27"/>
      <c r="M60" s="53"/>
      <c r="N60" s="27"/>
      <c r="O60" s="27"/>
      <c r="P60" s="286"/>
      <c r="Q60" s="287"/>
      <c r="S60" s="167"/>
      <c r="T60" s="169"/>
    </row>
    <row r="61" spans="1:22" ht="22.5" hidden="1">
      <c r="A61" s="27"/>
      <c r="B61" s="27"/>
      <c r="C61" s="165"/>
      <c r="D61" s="165">
        <v>7</v>
      </c>
      <c r="E61" s="225" t="s">
        <v>170</v>
      </c>
      <c r="F61" s="320" t="s">
        <v>169</v>
      </c>
      <c r="G61" s="220"/>
      <c r="H61" s="244"/>
      <c r="I61" s="220">
        <v>2019</v>
      </c>
      <c r="J61" s="30"/>
      <c r="K61" s="33"/>
      <c r="L61" s="27"/>
      <c r="M61" s="53"/>
      <c r="N61" s="27"/>
      <c r="O61" s="27"/>
      <c r="P61" s="286"/>
      <c r="Q61" s="287"/>
      <c r="S61" s="167"/>
    </row>
    <row r="62" spans="1:22" ht="33.75" hidden="1">
      <c r="A62" s="27"/>
      <c r="B62" s="27"/>
      <c r="C62" s="165"/>
      <c r="D62" s="165">
        <v>7.4</v>
      </c>
      <c r="E62" s="232" t="s">
        <v>171</v>
      </c>
      <c r="F62" s="320" t="s">
        <v>172</v>
      </c>
      <c r="G62" s="220"/>
      <c r="H62" s="244"/>
      <c r="I62" s="220">
        <v>2019</v>
      </c>
      <c r="J62" s="251"/>
      <c r="K62" s="33"/>
      <c r="L62" s="27"/>
      <c r="M62" s="53"/>
      <c r="N62" s="27"/>
      <c r="O62" s="27"/>
      <c r="P62" s="286"/>
      <c r="Q62" s="287"/>
      <c r="S62" s="167"/>
    </row>
    <row r="63" spans="1:22" ht="33.75" hidden="1">
      <c r="A63" s="27"/>
      <c r="B63" s="27"/>
      <c r="C63" s="165"/>
      <c r="D63" s="165">
        <v>7.8</v>
      </c>
      <c r="E63" s="232" t="s">
        <v>173</v>
      </c>
      <c r="F63" s="320" t="s">
        <v>172</v>
      </c>
      <c r="G63" s="220"/>
      <c r="H63" s="244"/>
      <c r="I63" s="220">
        <v>2019</v>
      </c>
      <c r="J63" s="251"/>
      <c r="K63" s="34"/>
      <c r="L63" s="140">
        <v>3111700</v>
      </c>
      <c r="M63" s="53"/>
      <c r="N63" s="27"/>
      <c r="O63" s="27"/>
      <c r="P63" s="286"/>
      <c r="Q63" s="287"/>
      <c r="S63" s="167"/>
    </row>
    <row r="64" spans="1:22" ht="33.75">
      <c r="A64" s="27"/>
      <c r="B64" s="27"/>
      <c r="C64" s="165"/>
      <c r="D64" s="165">
        <v>10</v>
      </c>
      <c r="E64" s="232" t="s">
        <v>209</v>
      </c>
      <c r="F64" s="320" t="s">
        <v>172</v>
      </c>
      <c r="G64" s="220" t="s">
        <v>232</v>
      </c>
      <c r="H64" s="244" t="s">
        <v>234</v>
      </c>
      <c r="I64" s="220">
        <v>2019</v>
      </c>
      <c r="J64" s="30">
        <v>14000000</v>
      </c>
      <c r="K64" s="34" t="s">
        <v>281</v>
      </c>
      <c r="L64" s="141">
        <v>1579200</v>
      </c>
      <c r="M64" s="53"/>
      <c r="N64" s="27"/>
      <c r="O64" s="27"/>
      <c r="P64" s="286"/>
      <c r="Q64" s="287">
        <f>SUM(Q53:Q63)</f>
        <v>534200000</v>
      </c>
      <c r="S64" s="167"/>
    </row>
    <row r="65" spans="1:19" ht="21" hidden="1">
      <c r="A65" s="27"/>
      <c r="B65" s="27"/>
      <c r="C65" s="165"/>
      <c r="D65" s="165">
        <v>17</v>
      </c>
      <c r="E65" s="225" t="s">
        <v>162</v>
      </c>
      <c r="F65" s="320" t="s">
        <v>163</v>
      </c>
      <c r="G65" s="220"/>
      <c r="H65" s="244"/>
      <c r="I65" s="220"/>
      <c r="J65" s="30"/>
      <c r="K65" s="33"/>
      <c r="L65" s="27"/>
      <c r="M65" s="53"/>
      <c r="N65" s="27"/>
      <c r="O65" s="27"/>
      <c r="P65" s="286"/>
      <c r="Q65" s="287"/>
      <c r="S65" s="167"/>
    </row>
    <row r="66" spans="1:19" ht="31.5" hidden="1">
      <c r="A66" s="27"/>
      <c r="B66" s="27"/>
      <c r="C66" s="165">
        <v>4</v>
      </c>
      <c r="D66" s="165">
        <v>1</v>
      </c>
      <c r="E66" s="225" t="s">
        <v>166</v>
      </c>
      <c r="F66" s="320" t="s">
        <v>47</v>
      </c>
      <c r="G66" s="305"/>
      <c r="H66" s="244"/>
      <c r="I66" s="220"/>
      <c r="J66" s="30"/>
      <c r="K66" s="33"/>
      <c r="L66" s="27"/>
      <c r="M66" s="53"/>
      <c r="N66" s="27"/>
      <c r="O66" s="27"/>
      <c r="P66" s="286"/>
      <c r="Q66" s="287"/>
      <c r="S66" s="167"/>
    </row>
    <row r="67" spans="1:19" ht="23.25">
      <c r="A67" s="27"/>
      <c r="B67" s="27"/>
      <c r="C67" s="345" t="s">
        <v>297</v>
      </c>
      <c r="D67" s="27">
        <v>1</v>
      </c>
      <c r="E67" s="225" t="s">
        <v>286</v>
      </c>
      <c r="F67" s="320" t="s">
        <v>161</v>
      </c>
      <c r="G67" s="220" t="s">
        <v>115</v>
      </c>
      <c r="H67" s="250" t="s">
        <v>235</v>
      </c>
      <c r="I67" s="220">
        <v>2019</v>
      </c>
      <c r="J67" s="30">
        <v>60000000</v>
      </c>
      <c r="K67" s="34" t="s">
        <v>331</v>
      </c>
      <c r="L67" s="27"/>
      <c r="M67" s="53"/>
      <c r="N67" s="27"/>
      <c r="O67" s="27"/>
      <c r="P67" s="286"/>
      <c r="Q67" s="287"/>
      <c r="S67" s="167"/>
    </row>
    <row r="68" spans="1:19" ht="31.5">
      <c r="A68" s="27"/>
      <c r="B68" s="27"/>
      <c r="C68" s="345"/>
      <c r="D68" s="27">
        <v>2</v>
      </c>
      <c r="E68" s="225" t="s">
        <v>298</v>
      </c>
      <c r="F68" s="320" t="s">
        <v>41</v>
      </c>
      <c r="G68" s="220"/>
      <c r="H68" s="250"/>
      <c r="I68" s="220"/>
      <c r="J68" s="30">
        <v>534200000</v>
      </c>
      <c r="K68" s="34" t="s">
        <v>302</v>
      </c>
      <c r="L68" s="363">
        <v>33400000</v>
      </c>
      <c r="M68" s="53"/>
      <c r="N68" s="27"/>
      <c r="O68" s="27"/>
      <c r="P68" s="286"/>
      <c r="Q68" s="287"/>
      <c r="S68" s="167"/>
    </row>
    <row r="69" spans="1:19" ht="23.25">
      <c r="A69" s="27"/>
      <c r="B69" s="27"/>
      <c r="C69" s="362" t="s">
        <v>307</v>
      </c>
      <c r="D69" s="27">
        <v>1</v>
      </c>
      <c r="E69" s="225" t="s">
        <v>306</v>
      </c>
      <c r="F69" s="320" t="s">
        <v>41</v>
      </c>
      <c r="G69" s="220" t="s">
        <v>308</v>
      </c>
      <c r="H69" s="250" t="s">
        <v>309</v>
      </c>
      <c r="I69" s="220">
        <v>2019</v>
      </c>
      <c r="J69" s="30">
        <v>14400000</v>
      </c>
      <c r="K69" s="34" t="s">
        <v>278</v>
      </c>
      <c r="L69" s="27"/>
      <c r="M69" s="53"/>
      <c r="N69" s="27"/>
      <c r="O69" s="27"/>
      <c r="P69" s="286"/>
      <c r="Q69" s="286"/>
      <c r="S69" s="167"/>
    </row>
    <row r="70" spans="1:19" ht="34.5">
      <c r="A70" s="27"/>
      <c r="B70" s="27"/>
      <c r="C70" s="310" t="s">
        <v>254</v>
      </c>
      <c r="D70" s="165">
        <v>1</v>
      </c>
      <c r="E70" s="225" t="s">
        <v>176</v>
      </c>
      <c r="F70" s="226" t="s">
        <v>41</v>
      </c>
      <c r="G70" s="163" t="s">
        <v>199</v>
      </c>
      <c r="H70" s="226" t="s">
        <v>135</v>
      </c>
      <c r="I70" s="220">
        <v>2019</v>
      </c>
      <c r="J70" s="49">
        <v>600000</v>
      </c>
      <c r="K70" s="34" t="s">
        <v>278</v>
      </c>
      <c r="L70" s="27"/>
      <c r="M70" s="53"/>
      <c r="N70" s="27"/>
      <c r="O70" s="27"/>
      <c r="P70" s="286"/>
      <c r="Q70" s="286"/>
      <c r="S70" s="167"/>
    </row>
    <row r="71" spans="1:19" ht="23.25">
      <c r="A71" s="27"/>
      <c r="B71" s="27"/>
      <c r="C71" s="165"/>
      <c r="D71" s="165">
        <v>2</v>
      </c>
      <c r="E71" s="252" t="s">
        <v>177</v>
      </c>
      <c r="F71" s="244" t="s">
        <v>41</v>
      </c>
      <c r="G71" s="306" t="s">
        <v>198</v>
      </c>
      <c r="H71" s="253" t="s">
        <v>200</v>
      </c>
      <c r="I71" s="220">
        <v>2019</v>
      </c>
      <c r="J71" s="38">
        <v>9000000</v>
      </c>
      <c r="K71" s="34" t="s">
        <v>78</v>
      </c>
      <c r="L71" s="27"/>
      <c r="M71" s="53"/>
      <c r="N71" s="27"/>
      <c r="O71" s="27"/>
      <c r="P71" s="286"/>
      <c r="Q71" s="286"/>
      <c r="S71" s="167"/>
    </row>
    <row r="72" spans="1:19">
      <c r="A72" s="27"/>
      <c r="B72" s="27"/>
      <c r="C72" s="165"/>
      <c r="D72" s="165"/>
      <c r="E72" s="252"/>
      <c r="F72" s="244"/>
      <c r="G72" s="254"/>
      <c r="H72" s="253"/>
      <c r="I72" s="220"/>
      <c r="J72" s="38"/>
      <c r="K72" s="33"/>
      <c r="L72" s="27"/>
      <c r="M72" s="53"/>
      <c r="N72" s="27"/>
      <c r="O72" s="27"/>
      <c r="P72" s="286"/>
      <c r="Q72" s="286"/>
      <c r="S72" s="167"/>
    </row>
    <row r="73" spans="1:19">
      <c r="A73" s="27"/>
      <c r="B73" s="27"/>
      <c r="C73" s="165"/>
      <c r="D73" s="255"/>
      <c r="E73" s="429" t="s">
        <v>272</v>
      </c>
      <c r="F73" s="430"/>
      <c r="G73" s="430"/>
      <c r="H73" s="431"/>
      <c r="I73" s="256"/>
      <c r="J73" s="120">
        <f>SUM(J46:J72)</f>
        <v>1467478400</v>
      </c>
      <c r="K73" s="33"/>
      <c r="L73" s="27"/>
      <c r="M73" s="53"/>
      <c r="N73" s="27"/>
      <c r="O73" s="27"/>
      <c r="P73" s="286"/>
      <c r="Q73" s="286"/>
      <c r="S73" s="167"/>
    </row>
    <row r="74" spans="1:19">
      <c r="A74" s="27"/>
      <c r="B74" s="27"/>
      <c r="C74" s="165"/>
      <c r="D74" s="165"/>
      <c r="E74" s="257"/>
      <c r="F74" s="307"/>
      <c r="G74" s="258"/>
      <c r="H74" s="259"/>
      <c r="I74" s="256"/>
      <c r="J74" s="47"/>
      <c r="K74" s="33"/>
      <c r="L74" s="27"/>
      <c r="M74" s="53"/>
      <c r="N74" s="27"/>
      <c r="O74" s="27"/>
      <c r="P74" s="286"/>
      <c r="Q74" s="286"/>
      <c r="S74" s="167"/>
    </row>
    <row r="75" spans="1:19" ht="45">
      <c r="A75" s="260">
        <v>3</v>
      </c>
      <c r="B75" s="228" t="s">
        <v>77</v>
      </c>
      <c r="C75" s="261" t="s">
        <v>255</v>
      </c>
      <c r="D75" s="165">
        <v>1</v>
      </c>
      <c r="E75" s="262" t="s">
        <v>187</v>
      </c>
      <c r="F75" s="226" t="s">
        <v>41</v>
      </c>
      <c r="G75" s="163" t="s">
        <v>44</v>
      </c>
      <c r="H75" s="226" t="s">
        <v>45</v>
      </c>
      <c r="I75" s="220">
        <v>2019</v>
      </c>
      <c r="J75" s="30">
        <v>6320000</v>
      </c>
      <c r="K75" s="33" t="s">
        <v>281</v>
      </c>
      <c r="L75" s="27"/>
      <c r="M75" s="53"/>
      <c r="N75" s="27"/>
      <c r="O75" s="27"/>
      <c r="P75" s="286"/>
      <c r="Q75" s="342"/>
      <c r="S75" s="167"/>
    </row>
    <row r="76" spans="1:19" ht="22.5">
      <c r="A76" s="260"/>
      <c r="B76" s="228"/>
      <c r="C76" s="261"/>
      <c r="D76" s="165">
        <v>2</v>
      </c>
      <c r="E76" s="262" t="s">
        <v>188</v>
      </c>
      <c r="F76" s="226" t="s">
        <v>41</v>
      </c>
      <c r="G76" s="163" t="s">
        <v>44</v>
      </c>
      <c r="H76" s="226" t="s">
        <v>189</v>
      </c>
      <c r="I76" s="220">
        <v>2019</v>
      </c>
      <c r="J76" s="30">
        <v>3650000</v>
      </c>
      <c r="K76" s="33" t="s">
        <v>280</v>
      </c>
      <c r="L76" s="27"/>
      <c r="M76" s="53"/>
      <c r="N76" s="27"/>
      <c r="O76" s="27"/>
      <c r="P76" s="286"/>
      <c r="Q76" s="343">
        <f>J75+J76+J78+J80</f>
        <v>13470000</v>
      </c>
      <c r="S76" s="167"/>
    </row>
    <row r="77" spans="1:19" ht="33.75">
      <c r="A77" s="162"/>
      <c r="B77" s="228"/>
      <c r="C77" s="261" t="s">
        <v>256</v>
      </c>
      <c r="D77" s="263">
        <v>1</v>
      </c>
      <c r="E77" s="262" t="s">
        <v>50</v>
      </c>
      <c r="F77" s="226" t="s">
        <v>41</v>
      </c>
      <c r="G77" s="163" t="s">
        <v>42</v>
      </c>
      <c r="H77" s="226" t="s">
        <v>43</v>
      </c>
      <c r="I77" s="220">
        <v>2019</v>
      </c>
      <c r="J77" s="30">
        <v>12200000</v>
      </c>
      <c r="K77" s="33" t="s">
        <v>278</v>
      </c>
      <c r="L77" s="27"/>
      <c r="M77" s="53"/>
      <c r="N77" s="27"/>
      <c r="O77" s="27"/>
      <c r="P77" s="286"/>
      <c r="Q77" s="286"/>
      <c r="S77" s="167"/>
    </row>
    <row r="78" spans="1:19" ht="22.5">
      <c r="A78" s="162"/>
      <c r="B78" s="228"/>
      <c r="C78" s="261"/>
      <c r="D78" s="263">
        <v>2</v>
      </c>
      <c r="E78" s="264" t="s">
        <v>74</v>
      </c>
      <c r="F78" s="226" t="s">
        <v>41</v>
      </c>
      <c r="G78" s="163" t="s">
        <v>42</v>
      </c>
      <c r="H78" s="226" t="s">
        <v>57</v>
      </c>
      <c r="I78" s="220">
        <v>2019</v>
      </c>
      <c r="J78" s="49">
        <v>1000000</v>
      </c>
      <c r="K78" s="33" t="s">
        <v>283</v>
      </c>
      <c r="L78" s="27"/>
      <c r="M78" s="53"/>
      <c r="N78" s="27"/>
      <c r="O78" s="27"/>
      <c r="P78" s="286"/>
      <c r="Q78" s="286"/>
      <c r="S78" s="167"/>
    </row>
    <row r="79" spans="1:19" ht="22.5">
      <c r="A79" s="162"/>
      <c r="B79" s="228"/>
      <c r="C79" s="261"/>
      <c r="D79" s="263">
        <v>3</v>
      </c>
      <c r="E79" s="264" t="s">
        <v>201</v>
      </c>
      <c r="F79" s="226" t="s">
        <v>41</v>
      </c>
      <c r="G79" s="163" t="s">
        <v>42</v>
      </c>
      <c r="H79" s="226" t="s">
        <v>202</v>
      </c>
      <c r="I79" s="220">
        <v>2019</v>
      </c>
      <c r="J79" s="49">
        <v>7200000</v>
      </c>
      <c r="K79" s="33" t="s">
        <v>280</v>
      </c>
      <c r="L79" s="27"/>
      <c r="M79" s="53"/>
      <c r="N79" s="27"/>
      <c r="O79" s="27"/>
      <c r="P79" s="286"/>
      <c r="Q79" s="286"/>
      <c r="S79" s="167"/>
    </row>
    <row r="80" spans="1:19">
      <c r="A80" s="162"/>
      <c r="B80" s="228"/>
      <c r="C80" s="261"/>
      <c r="D80" s="263">
        <v>4</v>
      </c>
      <c r="E80" s="264" t="s">
        <v>203</v>
      </c>
      <c r="F80" s="226" t="s">
        <v>41</v>
      </c>
      <c r="G80" s="163" t="s">
        <v>204</v>
      </c>
      <c r="H80" s="226" t="s">
        <v>205</v>
      </c>
      <c r="I80" s="220">
        <v>2019</v>
      </c>
      <c r="J80" s="49">
        <v>2500000</v>
      </c>
      <c r="K80" s="33" t="s">
        <v>278</v>
      </c>
      <c r="L80" s="27"/>
      <c r="M80" s="53"/>
      <c r="N80" s="27"/>
      <c r="O80" s="27"/>
      <c r="P80" s="286"/>
      <c r="Q80" s="286"/>
      <c r="S80" s="167"/>
    </row>
    <row r="81" spans="1:19" ht="33.75">
      <c r="A81" s="162"/>
      <c r="B81" s="228"/>
      <c r="C81" s="261"/>
      <c r="D81" s="263">
        <v>5</v>
      </c>
      <c r="E81" s="264" t="s">
        <v>257</v>
      </c>
      <c r="F81" s="226" t="s">
        <v>41</v>
      </c>
      <c r="G81" s="163" t="s">
        <v>42</v>
      </c>
      <c r="H81" s="226" t="s">
        <v>258</v>
      </c>
      <c r="I81" s="220">
        <v>2019</v>
      </c>
      <c r="J81" s="49">
        <v>800000000</v>
      </c>
      <c r="K81" s="33" t="s">
        <v>282</v>
      </c>
      <c r="L81" s="27"/>
      <c r="M81" s="53"/>
      <c r="N81" s="27"/>
      <c r="O81" s="27"/>
      <c r="P81" s="286"/>
      <c r="Q81" s="286"/>
      <c r="S81" s="167"/>
    </row>
    <row r="82" spans="1:19" ht="56.25">
      <c r="A82" s="163"/>
      <c r="B82" s="228"/>
      <c r="C82" s="261" t="s">
        <v>259</v>
      </c>
      <c r="D82" s="263">
        <v>1</v>
      </c>
      <c r="E82" s="265" t="s">
        <v>260</v>
      </c>
      <c r="F82" s="226" t="s">
        <v>41</v>
      </c>
      <c r="G82" s="163" t="s">
        <v>263</v>
      </c>
      <c r="H82" s="226" t="s">
        <v>264</v>
      </c>
      <c r="I82" s="220">
        <v>2019</v>
      </c>
      <c r="J82" s="30">
        <v>10000000</v>
      </c>
      <c r="K82" s="33" t="s">
        <v>278</v>
      </c>
      <c r="L82" s="27"/>
      <c r="M82" s="53"/>
      <c r="N82" s="27"/>
      <c r="O82" s="27"/>
      <c r="P82" s="286"/>
      <c r="Q82" s="286"/>
      <c r="S82" s="167"/>
    </row>
    <row r="83" spans="1:19" ht="33.75">
      <c r="A83" s="163"/>
      <c r="B83" s="228"/>
      <c r="C83" s="261"/>
      <c r="D83" s="263">
        <v>2</v>
      </c>
      <c r="E83" s="315" t="s">
        <v>261</v>
      </c>
      <c r="F83" s="226" t="s">
        <v>41</v>
      </c>
      <c r="G83" s="163" t="s">
        <v>262</v>
      </c>
      <c r="H83" s="226" t="s">
        <v>265</v>
      </c>
      <c r="I83" s="220">
        <v>2019</v>
      </c>
      <c r="J83" s="30">
        <v>10000000</v>
      </c>
      <c r="K83" s="33" t="s">
        <v>281</v>
      </c>
      <c r="L83" s="27"/>
      <c r="M83" s="53"/>
      <c r="N83" s="27"/>
      <c r="O83" s="27"/>
      <c r="P83" s="286"/>
      <c r="Q83" s="286"/>
      <c r="S83" s="167"/>
    </row>
    <row r="84" spans="1:19" ht="22.5">
      <c r="A84" s="163"/>
      <c r="B84" s="228"/>
      <c r="C84" s="261"/>
      <c r="D84" s="263">
        <v>3</v>
      </c>
      <c r="E84" s="315" t="s">
        <v>289</v>
      </c>
      <c r="F84" s="226" t="s">
        <v>41</v>
      </c>
      <c r="G84" s="163" t="s">
        <v>262</v>
      </c>
      <c r="H84" s="226" t="s">
        <v>267</v>
      </c>
      <c r="I84" s="220"/>
      <c r="J84" s="30">
        <v>7600000</v>
      </c>
      <c r="K84" s="33" t="s">
        <v>281</v>
      </c>
      <c r="L84" s="27"/>
      <c r="M84" s="53"/>
      <c r="N84" s="27"/>
      <c r="O84" s="27"/>
      <c r="P84" s="286"/>
      <c r="Q84" s="286"/>
      <c r="S84" s="167"/>
    </row>
    <row r="85" spans="1:19" ht="22.5">
      <c r="A85" s="163"/>
      <c r="B85" s="228"/>
      <c r="C85" s="261"/>
      <c r="D85" s="263">
        <v>4</v>
      </c>
      <c r="E85" s="315" t="s">
        <v>266</v>
      </c>
      <c r="F85" s="226" t="s">
        <v>41</v>
      </c>
      <c r="G85" s="163" t="s">
        <v>42</v>
      </c>
      <c r="H85" s="226" t="s">
        <v>267</v>
      </c>
      <c r="I85" s="220"/>
      <c r="J85" s="30">
        <v>47400000</v>
      </c>
      <c r="K85" s="33" t="s">
        <v>281</v>
      </c>
      <c r="L85" s="27"/>
      <c r="M85" s="53"/>
      <c r="N85" s="27"/>
      <c r="O85" s="27"/>
      <c r="P85" s="286"/>
      <c r="Q85" s="286"/>
      <c r="S85" s="167"/>
    </row>
    <row r="86" spans="1:19" ht="33.75">
      <c r="A86" s="163"/>
      <c r="B86" s="228"/>
      <c r="C86" s="261" t="s">
        <v>268</v>
      </c>
      <c r="D86" s="263">
        <v>1</v>
      </c>
      <c r="E86" s="266" t="s">
        <v>269</v>
      </c>
      <c r="F86" s="226" t="s">
        <v>41</v>
      </c>
      <c r="G86" s="209" t="s">
        <v>42</v>
      </c>
      <c r="H86" s="226" t="s">
        <v>270</v>
      </c>
      <c r="I86" s="220">
        <v>2019</v>
      </c>
      <c r="J86" s="49">
        <v>49500000</v>
      </c>
      <c r="K86" s="33" t="s">
        <v>278</v>
      </c>
      <c r="L86" s="27"/>
      <c r="M86" s="53"/>
      <c r="N86" s="27"/>
      <c r="O86" s="27"/>
      <c r="P86" s="286"/>
      <c r="Q86" s="286"/>
      <c r="S86" s="167"/>
    </row>
    <row r="87" spans="1:19" ht="33.75">
      <c r="A87" s="163"/>
      <c r="B87" s="228"/>
      <c r="C87" s="261"/>
      <c r="D87" s="263">
        <v>2</v>
      </c>
      <c r="E87" s="266" t="s">
        <v>319</v>
      </c>
      <c r="F87" s="226" t="s">
        <v>41</v>
      </c>
      <c r="G87" s="209" t="s">
        <v>42</v>
      </c>
      <c r="H87" s="226" t="s">
        <v>320</v>
      </c>
      <c r="I87" s="220">
        <v>2019</v>
      </c>
      <c r="J87" s="49">
        <v>80000000</v>
      </c>
      <c r="K87" s="33" t="s">
        <v>282</v>
      </c>
      <c r="L87" s="27"/>
      <c r="M87" s="53"/>
      <c r="N87" s="27"/>
      <c r="O87" s="27"/>
      <c r="P87" s="286"/>
      <c r="Q87" s="286"/>
      <c r="S87" s="167"/>
    </row>
    <row r="88" spans="1:19" ht="33.75">
      <c r="A88" s="163"/>
      <c r="B88" s="228"/>
      <c r="C88" s="261"/>
      <c r="D88" s="263">
        <v>3</v>
      </c>
      <c r="E88" s="266" t="s">
        <v>321</v>
      </c>
      <c r="F88" s="226" t="s">
        <v>41</v>
      </c>
      <c r="G88" s="209" t="s">
        <v>42</v>
      </c>
      <c r="H88" s="226" t="s">
        <v>322</v>
      </c>
      <c r="I88" s="220">
        <v>2019</v>
      </c>
      <c r="J88" s="49">
        <v>20000000</v>
      </c>
      <c r="K88" s="33" t="s">
        <v>282</v>
      </c>
      <c r="L88" s="27"/>
      <c r="M88" s="53"/>
      <c r="N88" s="27"/>
      <c r="O88" s="27"/>
      <c r="P88" s="286"/>
      <c r="Q88" s="286"/>
      <c r="S88" s="167"/>
    </row>
    <row r="89" spans="1:19" ht="22.5">
      <c r="A89" s="163"/>
      <c r="B89" s="228"/>
      <c r="C89" s="261"/>
      <c r="D89" s="263">
        <v>4</v>
      </c>
      <c r="E89" s="266" t="s">
        <v>210</v>
      </c>
      <c r="F89" s="226" t="s">
        <v>41</v>
      </c>
      <c r="G89" s="209" t="s">
        <v>211</v>
      </c>
      <c r="H89" s="226" t="s">
        <v>271</v>
      </c>
      <c r="I89" s="220"/>
      <c r="J89" s="49">
        <v>7500000</v>
      </c>
      <c r="K89" s="33" t="s">
        <v>280</v>
      </c>
      <c r="L89" s="27"/>
      <c r="M89" s="53"/>
      <c r="N89" s="27"/>
      <c r="O89" s="27"/>
      <c r="P89" s="286"/>
      <c r="Q89" s="286"/>
      <c r="S89" s="167"/>
    </row>
    <row r="90" spans="1:19" ht="22.5">
      <c r="A90" s="163"/>
      <c r="B90" s="228"/>
      <c r="C90" s="261"/>
      <c r="D90" s="263">
        <v>5</v>
      </c>
      <c r="E90" s="266" t="s">
        <v>180</v>
      </c>
      <c r="F90" s="226" t="s">
        <v>41</v>
      </c>
      <c r="G90" s="209" t="s">
        <v>42</v>
      </c>
      <c r="H90" s="226" t="s">
        <v>206</v>
      </c>
      <c r="I90" s="220">
        <v>2019</v>
      </c>
      <c r="J90" s="49">
        <v>30000000</v>
      </c>
      <c r="K90" s="33" t="s">
        <v>281</v>
      </c>
      <c r="L90" s="27"/>
      <c r="M90" s="53"/>
      <c r="N90" s="27"/>
      <c r="O90" s="27"/>
      <c r="P90" s="286"/>
      <c r="Q90" s="286"/>
      <c r="S90" s="167"/>
    </row>
    <row r="91" spans="1:19">
      <c r="A91" s="163"/>
      <c r="B91" s="228"/>
      <c r="C91" s="261"/>
      <c r="D91" s="263"/>
      <c r="E91" s="266"/>
      <c r="F91" s="321"/>
      <c r="G91" s="267"/>
      <c r="H91" s="268"/>
      <c r="I91" s="220"/>
      <c r="J91" s="49"/>
      <c r="K91" s="33"/>
      <c r="L91" s="27"/>
      <c r="M91" s="53"/>
      <c r="N91" s="27"/>
      <c r="O91" s="27"/>
      <c r="P91" s="286"/>
      <c r="Q91" s="286"/>
      <c r="S91" s="167"/>
    </row>
    <row r="92" spans="1:19">
      <c r="A92" s="163"/>
      <c r="B92" s="228"/>
      <c r="C92" s="228"/>
      <c r="D92" s="269"/>
      <c r="E92" s="429" t="s">
        <v>272</v>
      </c>
      <c r="F92" s="430"/>
      <c r="G92" s="430"/>
      <c r="H92" s="431"/>
      <c r="I92" s="27"/>
      <c r="J92" s="24">
        <f>SUM(J75:J90)</f>
        <v>1094870000</v>
      </c>
      <c r="K92" s="33"/>
      <c r="L92" s="27"/>
      <c r="M92" s="53"/>
      <c r="N92" s="27"/>
      <c r="O92" s="27"/>
      <c r="P92" s="286"/>
      <c r="Q92" s="286"/>
      <c r="S92" s="167"/>
    </row>
    <row r="93" spans="1:19">
      <c r="A93" s="163"/>
      <c r="B93" s="269"/>
      <c r="C93" s="269"/>
      <c r="D93" s="269"/>
      <c r="E93" s="257"/>
      <c r="F93" s="307"/>
      <c r="G93" s="258"/>
      <c r="H93" s="259"/>
      <c r="I93" s="27"/>
      <c r="J93" s="30"/>
      <c r="K93" s="33"/>
      <c r="L93" s="27"/>
      <c r="M93" s="53"/>
      <c r="N93" s="27"/>
      <c r="O93" s="27"/>
      <c r="P93" s="286"/>
      <c r="Q93" s="286"/>
      <c r="S93" s="167"/>
    </row>
    <row r="94" spans="1:19" ht="23.25">
      <c r="A94" s="163">
        <v>4</v>
      </c>
      <c r="B94" s="270" t="s">
        <v>125</v>
      </c>
      <c r="C94" s="275" t="s">
        <v>275</v>
      </c>
      <c r="D94" s="263">
        <v>1</v>
      </c>
      <c r="E94" s="271" t="s">
        <v>181</v>
      </c>
      <c r="F94" s="226" t="s">
        <v>41</v>
      </c>
      <c r="G94" s="163" t="s">
        <v>273</v>
      </c>
      <c r="H94" s="226" t="s">
        <v>274</v>
      </c>
      <c r="I94" s="220"/>
      <c r="J94" s="49">
        <v>42000000</v>
      </c>
      <c r="K94" s="34" t="s">
        <v>78</v>
      </c>
      <c r="L94" s="27"/>
      <c r="M94" s="53"/>
      <c r="N94" s="27"/>
      <c r="O94" s="27"/>
      <c r="P94" s="286"/>
      <c r="Q94" s="286"/>
      <c r="S94" s="167"/>
    </row>
    <row r="95" spans="1:19" ht="23.25">
      <c r="A95" s="163"/>
      <c r="B95" s="269"/>
      <c r="C95" s="275" t="s">
        <v>276</v>
      </c>
      <c r="D95" s="263">
        <v>1</v>
      </c>
      <c r="E95" s="272" t="s">
        <v>182</v>
      </c>
      <c r="F95" s="226" t="s">
        <v>41</v>
      </c>
      <c r="G95" s="163" t="s">
        <v>184</v>
      </c>
      <c r="H95" s="226" t="s">
        <v>69</v>
      </c>
      <c r="I95" s="220">
        <v>2018</v>
      </c>
      <c r="J95" s="49">
        <v>1000000</v>
      </c>
      <c r="K95" s="34" t="s">
        <v>80</v>
      </c>
      <c r="L95" s="27"/>
      <c r="M95" s="53"/>
      <c r="N95" s="27"/>
      <c r="O95" s="27"/>
      <c r="P95" s="286"/>
      <c r="Q95" s="286"/>
      <c r="S95" s="167"/>
    </row>
    <row r="96" spans="1:19" ht="22.5">
      <c r="A96" s="163"/>
      <c r="B96" s="269"/>
      <c r="C96" s="263"/>
      <c r="D96" s="263">
        <v>2</v>
      </c>
      <c r="E96" s="272" t="s">
        <v>183</v>
      </c>
      <c r="F96" s="226" t="s">
        <v>41</v>
      </c>
      <c r="G96" s="163" t="s">
        <v>185</v>
      </c>
      <c r="H96" s="226" t="s">
        <v>69</v>
      </c>
      <c r="I96" s="220">
        <v>2018</v>
      </c>
      <c r="J96" s="49">
        <v>3000000</v>
      </c>
      <c r="K96" s="34" t="s">
        <v>78</v>
      </c>
      <c r="L96" s="27"/>
      <c r="M96" s="53"/>
      <c r="N96" s="27"/>
      <c r="O96" s="27"/>
      <c r="P96" s="286"/>
      <c r="Q96" s="286"/>
      <c r="S96" s="167">
        <f>S49+S61</f>
        <v>0</v>
      </c>
    </row>
    <row r="97" spans="1:23" ht="22.5">
      <c r="A97" s="163"/>
      <c r="B97" s="269"/>
      <c r="C97" s="263"/>
      <c r="D97" s="263">
        <v>3</v>
      </c>
      <c r="E97" s="273" t="s">
        <v>190</v>
      </c>
      <c r="F97" s="226" t="s">
        <v>41</v>
      </c>
      <c r="G97" s="163" t="s">
        <v>191</v>
      </c>
      <c r="H97" s="226" t="s">
        <v>192</v>
      </c>
      <c r="I97" s="220">
        <v>2018</v>
      </c>
      <c r="J97" s="49">
        <v>3000000</v>
      </c>
      <c r="K97" s="34" t="s">
        <v>78</v>
      </c>
      <c r="L97" s="27"/>
      <c r="M97" s="53"/>
      <c r="N97" s="27"/>
      <c r="O97" s="27"/>
      <c r="P97" s="286"/>
      <c r="Q97" s="286"/>
      <c r="S97" s="167"/>
    </row>
    <row r="98" spans="1:23">
      <c r="A98" s="163"/>
      <c r="B98" s="269"/>
      <c r="C98" s="263"/>
      <c r="D98" s="263"/>
      <c r="E98" s="273"/>
      <c r="F98" s="321"/>
      <c r="G98" s="274"/>
      <c r="H98" s="268"/>
      <c r="I98" s="220"/>
      <c r="J98" s="8"/>
      <c r="K98" s="34"/>
      <c r="L98" s="27"/>
      <c r="M98" s="53"/>
      <c r="N98" s="27"/>
      <c r="O98" s="27"/>
      <c r="P98" s="286"/>
      <c r="Q98" s="286"/>
      <c r="S98" s="167"/>
    </row>
    <row r="99" spans="1:23">
      <c r="A99" s="163"/>
      <c r="B99" s="269"/>
      <c r="C99" s="269"/>
      <c r="D99" s="269"/>
      <c r="E99" s="429" t="s">
        <v>113</v>
      </c>
      <c r="F99" s="430"/>
      <c r="G99" s="430"/>
      <c r="H99" s="431"/>
      <c r="I99" s="27"/>
      <c r="J99" s="24">
        <f>SUM(J94:J97)</f>
        <v>49000000</v>
      </c>
      <c r="K99" s="33"/>
      <c r="L99" s="27"/>
      <c r="M99" s="53"/>
      <c r="N99" s="27"/>
      <c r="O99" s="27"/>
      <c r="P99" s="286"/>
      <c r="Q99" s="286"/>
      <c r="S99" s="167"/>
    </row>
    <row r="100" spans="1:23">
      <c r="A100" s="163"/>
      <c r="B100" s="269"/>
      <c r="C100" s="263"/>
      <c r="D100" s="263"/>
      <c r="E100" s="257"/>
      <c r="F100" s="307"/>
      <c r="G100" s="258"/>
      <c r="H100" s="259"/>
      <c r="I100" s="27"/>
      <c r="J100" s="24"/>
      <c r="K100" s="33"/>
      <c r="L100" s="27"/>
      <c r="M100" s="53"/>
      <c r="N100" s="27"/>
      <c r="O100" s="27"/>
      <c r="P100" s="286"/>
      <c r="Q100" s="286"/>
      <c r="S100" s="167"/>
    </row>
    <row r="101" spans="1:23" ht="68.25">
      <c r="A101" s="163">
        <v>5</v>
      </c>
      <c r="B101" s="243" t="s">
        <v>207</v>
      </c>
      <c r="C101" s="275"/>
      <c r="D101" s="276">
        <v>1</v>
      </c>
      <c r="E101" s="277" t="s">
        <v>217</v>
      </c>
      <c r="F101" s="277" t="s">
        <v>41</v>
      </c>
      <c r="G101" s="260" t="s">
        <v>42</v>
      </c>
      <c r="H101" s="277" t="s">
        <v>126</v>
      </c>
      <c r="I101" s="260">
        <v>2018</v>
      </c>
      <c r="J101" s="278">
        <v>42383500</v>
      </c>
      <c r="K101" s="34" t="s">
        <v>317</v>
      </c>
      <c r="L101" s="27"/>
      <c r="M101" s="53"/>
      <c r="N101" s="27"/>
      <c r="O101" s="27"/>
      <c r="P101" s="286"/>
      <c r="Q101" s="286"/>
      <c r="S101" s="167"/>
    </row>
    <row r="102" spans="1:23">
      <c r="A102" s="163"/>
      <c r="B102" s="243"/>
      <c r="C102" s="275"/>
      <c r="D102" s="165"/>
      <c r="E102" s="244"/>
      <c r="F102" s="244"/>
      <c r="G102" s="27"/>
      <c r="H102" s="244"/>
      <c r="I102" s="27"/>
      <c r="J102" s="47"/>
      <c r="K102" s="33"/>
      <c r="L102" s="27"/>
      <c r="M102" s="53"/>
      <c r="N102" s="27"/>
      <c r="O102" s="27"/>
      <c r="P102" s="286"/>
      <c r="Q102" s="286"/>
      <c r="S102" s="167"/>
    </row>
    <row r="103" spans="1:23" ht="23.25">
      <c r="A103" s="163">
        <v>6</v>
      </c>
      <c r="B103" s="243" t="s">
        <v>136</v>
      </c>
      <c r="C103" s="275"/>
      <c r="D103" s="165">
        <v>1</v>
      </c>
      <c r="E103" s="243" t="s">
        <v>84</v>
      </c>
      <c r="F103" s="244" t="s">
        <v>41</v>
      </c>
      <c r="G103" s="27" t="s">
        <v>262</v>
      </c>
      <c r="H103" s="244" t="s">
        <v>121</v>
      </c>
      <c r="I103" s="27"/>
      <c r="J103" s="47">
        <v>100000000</v>
      </c>
      <c r="K103" s="34" t="s">
        <v>78</v>
      </c>
      <c r="L103" s="27"/>
      <c r="M103" s="53"/>
      <c r="N103" s="27"/>
      <c r="O103" s="27"/>
      <c r="P103" s="286"/>
      <c r="Q103" s="286"/>
      <c r="S103" s="167"/>
    </row>
    <row r="104" spans="1:23">
      <c r="A104" s="163"/>
      <c r="B104" s="269"/>
      <c r="C104" s="269"/>
      <c r="D104" s="27"/>
      <c r="E104" s="279" t="s">
        <v>114</v>
      </c>
      <c r="F104" s="279"/>
      <c r="G104" s="279"/>
      <c r="H104" s="279"/>
      <c r="I104" s="279"/>
      <c r="J104" s="280">
        <f>J44+J73+J92+J99+J101+J103</f>
        <v>3697681000</v>
      </c>
      <c r="K104" s="33"/>
      <c r="L104" s="27"/>
      <c r="M104" s="53"/>
      <c r="N104" s="27"/>
      <c r="O104" s="27"/>
      <c r="P104" s="286"/>
      <c r="Q104" s="286"/>
    </row>
    <row r="105" spans="1:23">
      <c r="A105" s="281"/>
      <c r="B105" s="281"/>
      <c r="C105" s="281"/>
      <c r="E105" s="283"/>
      <c r="F105" s="283"/>
      <c r="G105" s="283" t="s">
        <v>133</v>
      </c>
      <c r="H105" s="283"/>
      <c r="I105" s="283"/>
      <c r="J105" s="284"/>
      <c r="K105" s="285"/>
      <c r="L105" s="286"/>
      <c r="M105" s="287"/>
      <c r="N105" s="286"/>
      <c r="O105" s="286"/>
      <c r="P105" s="286"/>
      <c r="Q105" s="286"/>
    </row>
    <row r="106" spans="1:23">
      <c r="A106" s="281"/>
      <c r="B106" s="281"/>
      <c r="C106" s="281"/>
      <c r="E106" s="288" t="s">
        <v>128</v>
      </c>
      <c r="F106" s="322"/>
      <c r="G106" s="111"/>
      <c r="H106" s="114"/>
      <c r="I106" s="114"/>
      <c r="J106" s="365"/>
      <c r="K106" s="114"/>
      <c r="L106" s="288" t="s">
        <v>129</v>
      </c>
      <c r="M106" s="114"/>
    </row>
    <row r="107" spans="1:23" ht="15" customHeight="1">
      <c r="A107" s="281"/>
      <c r="B107" s="281"/>
      <c r="C107" s="281"/>
      <c r="E107" s="289" t="s">
        <v>130</v>
      </c>
      <c r="F107" s="322"/>
      <c r="G107" s="111"/>
      <c r="H107" s="114"/>
      <c r="I107" s="114"/>
      <c r="J107" s="367">
        <f>J104-S26</f>
        <v>0</v>
      </c>
      <c r="K107" s="114"/>
      <c r="L107" s="288" t="s">
        <v>134</v>
      </c>
      <c r="M107" s="114"/>
    </row>
    <row r="108" spans="1:23">
      <c r="E108" s="114"/>
      <c r="F108" s="322"/>
      <c r="G108" s="111"/>
      <c r="H108" s="114"/>
      <c r="I108" s="114"/>
      <c r="J108" s="365"/>
      <c r="K108" s="114"/>
      <c r="L108" s="114"/>
      <c r="M108" s="114"/>
      <c r="S108" s="223"/>
      <c r="T108" s="222"/>
      <c r="U108" s="222"/>
      <c r="V108" s="222"/>
    </row>
    <row r="109" spans="1:23">
      <c r="E109" s="114"/>
      <c r="F109" s="322"/>
      <c r="G109" s="111"/>
      <c r="H109" s="114"/>
      <c r="I109" s="114"/>
      <c r="J109" s="365"/>
      <c r="K109" s="114"/>
      <c r="L109" s="114"/>
      <c r="M109" s="114"/>
      <c r="R109" s="61"/>
      <c r="S109" s="290"/>
      <c r="T109" s="291"/>
      <c r="U109" s="291"/>
      <c r="V109" s="222"/>
      <c r="W109" s="292">
        <v>2155452894.6399999</v>
      </c>
    </row>
    <row r="110" spans="1:23">
      <c r="E110" s="289" t="s">
        <v>131</v>
      </c>
      <c r="F110" s="322"/>
      <c r="G110" s="111"/>
      <c r="H110" s="119"/>
      <c r="I110" s="117"/>
      <c r="J110" s="366"/>
      <c r="K110" s="117"/>
      <c r="L110" s="289" t="s">
        <v>132</v>
      </c>
      <c r="M110" s="117"/>
      <c r="R110" s="293"/>
      <c r="S110" s="290"/>
      <c r="T110" s="216"/>
      <c r="U110" s="217"/>
      <c r="V110" s="222"/>
      <c r="W110" s="60">
        <v>850000000</v>
      </c>
    </row>
    <row r="111" spans="1:23">
      <c r="J111" s="364"/>
      <c r="R111" s="297"/>
      <c r="S111" s="290"/>
      <c r="T111" s="216"/>
      <c r="U111" s="217"/>
      <c r="V111" s="222"/>
      <c r="W111" s="295">
        <v>100000000</v>
      </c>
    </row>
    <row r="112" spans="1:23">
      <c r="J112" s="364"/>
      <c r="R112" s="293"/>
      <c r="S112" s="216"/>
      <c r="T112" s="216"/>
      <c r="U112" s="217"/>
      <c r="V112" s="222"/>
      <c r="W112" s="295"/>
    </row>
    <row r="113" spans="4:23">
      <c r="R113" s="293"/>
      <c r="S113" s="216"/>
      <c r="T113" s="216"/>
      <c r="U113" s="217"/>
      <c r="V113" s="222"/>
      <c r="W113" s="295"/>
    </row>
    <row r="114" spans="4:23">
      <c r="R114" s="293"/>
      <c r="S114" s="216"/>
      <c r="T114" s="216"/>
      <c r="U114" s="217"/>
      <c r="V114" s="222"/>
      <c r="W114" s="295"/>
    </row>
    <row r="115" spans="4:23">
      <c r="R115" s="293"/>
      <c r="S115" s="216"/>
      <c r="T115" s="216"/>
      <c r="U115" s="217"/>
      <c r="V115" s="222"/>
      <c r="W115" s="292">
        <f>SUM(W109:W110)-W111</f>
        <v>2905452894.6399999</v>
      </c>
    </row>
    <row r="116" spans="4:23">
      <c r="R116" s="293"/>
      <c r="S116" s="216"/>
      <c r="T116" s="216"/>
      <c r="U116" s="217"/>
      <c r="V116" s="222"/>
      <c r="W116" s="295"/>
    </row>
    <row r="117" spans="4:23">
      <c r="R117" s="293"/>
      <c r="S117" s="216"/>
      <c r="T117" s="217"/>
      <c r="U117" s="217"/>
      <c r="V117" s="222"/>
      <c r="W117" s="295"/>
    </row>
    <row r="118" spans="4:23">
      <c r="D118" s="166"/>
      <c r="E118" s="166"/>
      <c r="F118" s="166"/>
      <c r="N118" s="201"/>
      <c r="R118" s="298"/>
      <c r="S118" s="419"/>
      <c r="T118" s="419"/>
      <c r="U118" s="299"/>
      <c r="V118" s="222"/>
      <c r="W118" s="292">
        <f>W109-R111</f>
        <v>2155452894.6399999</v>
      </c>
    </row>
    <row r="119" spans="4:23">
      <c r="D119" s="166"/>
      <c r="E119" s="166"/>
      <c r="F119" s="166"/>
      <c r="N119" s="201"/>
      <c r="S119" s="222"/>
      <c r="T119" s="222"/>
      <c r="U119" s="222"/>
      <c r="V119" s="222"/>
    </row>
    <row r="120" spans="4:23">
      <c r="D120" s="166"/>
      <c r="E120" s="166"/>
      <c r="F120" s="166"/>
      <c r="N120" s="201"/>
      <c r="S120" s="222"/>
      <c r="T120" s="222"/>
      <c r="U120" s="222"/>
      <c r="V120" s="222"/>
    </row>
    <row r="121" spans="4:23">
      <c r="D121" s="166"/>
      <c r="E121" s="166"/>
      <c r="F121" s="166"/>
      <c r="G121" s="202"/>
      <c r="H121" s="234"/>
      <c r="N121" s="201"/>
    </row>
    <row r="122" spans="4:23">
      <c r="D122" s="166"/>
      <c r="E122" s="166"/>
      <c r="F122" s="166"/>
      <c r="G122" s="202"/>
      <c r="H122" s="300"/>
      <c r="J122" s="295" t="s">
        <v>287</v>
      </c>
    </row>
    <row r="123" spans="4:23">
      <c r="D123" s="166"/>
      <c r="E123" s="166"/>
      <c r="F123" s="166"/>
      <c r="G123" s="202"/>
      <c r="H123" s="300"/>
    </row>
  </sheetData>
  <mergeCells count="16">
    <mergeCell ref="S118:T118"/>
    <mergeCell ref="A1:O1"/>
    <mergeCell ref="A2:O2"/>
    <mergeCell ref="A8:A9"/>
    <mergeCell ref="B8:E8"/>
    <mergeCell ref="F8:F9"/>
    <mergeCell ref="G8:G9"/>
    <mergeCell ref="H8:H9"/>
    <mergeCell ref="I8:I9"/>
    <mergeCell ref="J8:K8"/>
    <mergeCell ref="L8:N8"/>
    <mergeCell ref="O8:O9"/>
    <mergeCell ref="E44:H44"/>
    <mergeCell ref="E73:H73"/>
    <mergeCell ref="E92:H92"/>
    <mergeCell ref="E99:H99"/>
  </mergeCells>
  <pageMargins left="0.27559055118110237" right="0.31496062992125984" top="0.39370078740157483" bottom="0.74803149606299213" header="0.31496062992125984" footer="0.31496062992125984"/>
  <pageSetup paperSize="1000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topLeftCell="A19" workbookViewId="0">
      <selection activeCell="S6" sqref="S6"/>
    </sheetView>
  </sheetViews>
  <sheetFormatPr defaultRowHeight="15"/>
  <cols>
    <col min="1" max="1" width="2.85546875" customWidth="1"/>
    <col min="2" max="2" width="10" customWidth="1"/>
    <col min="3" max="3" width="14.85546875" customWidth="1"/>
    <col min="4" max="4" width="3.28515625" customWidth="1"/>
    <col min="5" max="5" width="17.7109375" customWidth="1"/>
    <col min="6" max="6" width="8.85546875" customWidth="1"/>
    <col min="8" max="8" width="13.5703125" customWidth="1"/>
    <col min="10" max="10" width="16.140625" customWidth="1"/>
    <col min="11" max="11" width="7.85546875" customWidth="1"/>
    <col min="12" max="12" width="8.140625" customWidth="1"/>
    <col min="13" max="13" width="7.85546875" customWidth="1"/>
  </cols>
  <sheetData>
    <row r="1" spans="1:15">
      <c r="A1" s="402" t="s">
        <v>328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3" spans="1:15" ht="20.100000000000001" customHeight="1">
      <c r="A3" s="420" t="s">
        <v>8</v>
      </c>
      <c r="B3" s="421" t="s">
        <v>9</v>
      </c>
      <c r="C3" s="421"/>
      <c r="D3" s="421"/>
      <c r="E3" s="421"/>
      <c r="F3" s="422" t="s">
        <v>10</v>
      </c>
      <c r="G3" s="420" t="s">
        <v>11</v>
      </c>
      <c r="H3" s="420" t="s">
        <v>12</v>
      </c>
      <c r="I3" s="421" t="s">
        <v>13</v>
      </c>
      <c r="J3" s="421" t="s">
        <v>14</v>
      </c>
      <c r="K3" s="421"/>
      <c r="L3" s="424" t="s">
        <v>15</v>
      </c>
      <c r="M3" s="425"/>
      <c r="N3" s="426"/>
      <c r="O3" s="427" t="s">
        <v>16</v>
      </c>
    </row>
    <row r="4" spans="1:15" ht="45">
      <c r="A4" s="420"/>
      <c r="B4" s="370" t="s">
        <v>17</v>
      </c>
      <c r="C4" s="370" t="s">
        <v>277</v>
      </c>
      <c r="D4" s="205"/>
      <c r="E4" s="369" t="s">
        <v>18</v>
      </c>
      <c r="F4" s="423"/>
      <c r="G4" s="420"/>
      <c r="H4" s="420"/>
      <c r="I4" s="421"/>
      <c r="J4" s="207" t="s">
        <v>19</v>
      </c>
      <c r="K4" s="369" t="s">
        <v>20</v>
      </c>
      <c r="L4" s="163" t="s">
        <v>21</v>
      </c>
      <c r="M4" s="208" t="s">
        <v>22</v>
      </c>
      <c r="N4" s="209" t="s">
        <v>23</v>
      </c>
      <c r="O4" s="428"/>
    </row>
    <row r="5" spans="1:15">
      <c r="A5" s="210" t="s">
        <v>24</v>
      </c>
      <c r="B5" s="211" t="s">
        <v>25</v>
      </c>
      <c r="C5" s="211" t="s">
        <v>26</v>
      </c>
      <c r="D5" s="212" t="s">
        <v>27</v>
      </c>
      <c r="E5" s="212" t="s">
        <v>28</v>
      </c>
      <c r="F5" s="212" t="s">
        <v>29</v>
      </c>
      <c r="G5" s="212" t="s">
        <v>30</v>
      </c>
      <c r="H5" s="211" t="s">
        <v>31</v>
      </c>
      <c r="I5" s="213" t="s">
        <v>32</v>
      </c>
      <c r="J5" s="212" t="s">
        <v>33</v>
      </c>
      <c r="K5" s="214" t="s">
        <v>34</v>
      </c>
      <c r="L5" s="215" t="s">
        <v>35</v>
      </c>
      <c r="M5" s="214" t="s">
        <v>36</v>
      </c>
      <c r="N5" s="214" t="s">
        <v>37</v>
      </c>
      <c r="O5" s="214" t="s">
        <v>146</v>
      </c>
    </row>
    <row r="6" spans="1:15" ht="45" customHeight="1">
      <c r="A6" s="382">
        <v>2</v>
      </c>
      <c r="B6" s="376" t="s">
        <v>40</v>
      </c>
      <c r="C6" s="373" t="s">
        <v>251</v>
      </c>
      <c r="D6" s="374">
        <v>1</v>
      </c>
      <c r="E6" s="383" t="s">
        <v>153</v>
      </c>
      <c r="F6" s="384" t="s">
        <v>41</v>
      </c>
      <c r="G6" s="277" t="s">
        <v>229</v>
      </c>
      <c r="H6" s="384" t="s">
        <v>236</v>
      </c>
      <c r="I6" s="33">
        <v>2019</v>
      </c>
      <c r="J6" s="385">
        <v>12000000</v>
      </c>
      <c r="K6" s="34" t="s">
        <v>78</v>
      </c>
      <c r="L6" s="386"/>
      <c r="M6" s="386"/>
      <c r="N6" s="382"/>
      <c r="O6" s="382"/>
    </row>
    <row r="7" spans="1:15" ht="45" customHeight="1">
      <c r="A7" s="382"/>
      <c r="B7" s="387"/>
      <c r="C7" s="388" t="s">
        <v>252</v>
      </c>
      <c r="D7" s="374">
        <v>1</v>
      </c>
      <c r="E7" s="383" t="s">
        <v>154</v>
      </c>
      <c r="F7" s="384" t="s">
        <v>41</v>
      </c>
      <c r="G7" s="277"/>
      <c r="H7" s="384" t="s">
        <v>237</v>
      </c>
      <c r="I7" s="33">
        <v>2019</v>
      </c>
      <c r="J7" s="389">
        <v>17400000</v>
      </c>
      <c r="K7" s="34" t="s">
        <v>78</v>
      </c>
      <c r="L7" s="382"/>
      <c r="M7" s="386"/>
      <c r="N7" s="382"/>
      <c r="O7" s="382"/>
    </row>
    <row r="8" spans="1:15" ht="45" customHeight="1">
      <c r="A8" s="382"/>
      <c r="B8" s="387"/>
      <c r="C8" s="388"/>
      <c r="D8" s="374">
        <v>2</v>
      </c>
      <c r="E8" s="383" t="s">
        <v>303</v>
      </c>
      <c r="F8" s="384" t="s">
        <v>41</v>
      </c>
      <c r="G8" s="277" t="s">
        <v>304</v>
      </c>
      <c r="H8" s="384" t="s">
        <v>305</v>
      </c>
      <c r="I8" s="33">
        <v>2019</v>
      </c>
      <c r="J8" s="389">
        <v>5000000</v>
      </c>
      <c r="K8" s="34" t="s">
        <v>283</v>
      </c>
      <c r="L8" s="382"/>
      <c r="M8" s="386"/>
      <c r="N8" s="382"/>
      <c r="O8" s="382"/>
    </row>
    <row r="9" spans="1:15" ht="45" customHeight="1">
      <c r="A9" s="382"/>
      <c r="B9" s="382"/>
      <c r="C9" s="390" t="s">
        <v>253</v>
      </c>
      <c r="D9" s="374">
        <v>1</v>
      </c>
      <c r="E9" s="161" t="s">
        <v>310</v>
      </c>
      <c r="F9" s="320" t="s">
        <v>41</v>
      </c>
      <c r="G9" s="277" t="s">
        <v>311</v>
      </c>
      <c r="H9" s="384" t="s">
        <v>312</v>
      </c>
      <c r="I9" s="33">
        <v>2019</v>
      </c>
      <c r="J9" s="385">
        <v>4600000</v>
      </c>
      <c r="K9" s="34" t="s">
        <v>78</v>
      </c>
      <c r="L9" s="382"/>
      <c r="M9" s="386"/>
      <c r="N9" s="382"/>
      <c r="O9" s="382"/>
    </row>
    <row r="10" spans="1:15" ht="45" customHeight="1">
      <c r="A10" s="382"/>
      <c r="B10" s="387"/>
      <c r="C10" s="390"/>
      <c r="D10" s="374">
        <v>2</v>
      </c>
      <c r="E10" s="225" t="s">
        <v>157</v>
      </c>
      <c r="F10" s="320" t="s">
        <v>81</v>
      </c>
      <c r="G10" s="260" t="s">
        <v>228</v>
      </c>
      <c r="H10" s="384" t="s">
        <v>233</v>
      </c>
      <c r="I10" s="33">
        <v>2019</v>
      </c>
      <c r="J10" s="391">
        <v>169477200</v>
      </c>
      <c r="K10" s="34" t="s">
        <v>78</v>
      </c>
      <c r="L10" s="382"/>
      <c r="M10" s="386"/>
      <c r="N10" s="382"/>
      <c r="O10" s="382"/>
    </row>
    <row r="11" spans="1:15" ht="45" customHeight="1">
      <c r="A11" s="382"/>
      <c r="B11" s="382"/>
      <c r="C11" s="375"/>
      <c r="D11" s="374">
        <v>3</v>
      </c>
      <c r="E11" s="161" t="s">
        <v>175</v>
      </c>
      <c r="F11" s="320" t="s">
        <v>83</v>
      </c>
      <c r="G11" s="260" t="s">
        <v>292</v>
      </c>
      <c r="H11" s="384" t="s">
        <v>233</v>
      </c>
      <c r="I11" s="33">
        <v>2019</v>
      </c>
      <c r="J11" s="389">
        <v>292592800</v>
      </c>
      <c r="K11" s="34" t="s">
        <v>78</v>
      </c>
      <c r="L11" s="382"/>
      <c r="M11" s="386"/>
      <c r="N11" s="382"/>
      <c r="O11" s="382"/>
    </row>
    <row r="12" spans="1:15" ht="45" customHeight="1">
      <c r="A12" s="382"/>
      <c r="B12" s="382"/>
      <c r="C12" s="375"/>
      <c r="D12" s="374">
        <v>7</v>
      </c>
      <c r="E12" s="225" t="s">
        <v>220</v>
      </c>
      <c r="F12" s="320" t="s">
        <v>161</v>
      </c>
      <c r="G12" s="260" t="s">
        <v>231</v>
      </c>
      <c r="H12" s="384" t="s">
        <v>233</v>
      </c>
      <c r="I12" s="33">
        <v>2019</v>
      </c>
      <c r="J12" s="389">
        <v>155600800</v>
      </c>
      <c r="K12" s="33" t="s">
        <v>78</v>
      </c>
      <c r="L12" s="392"/>
      <c r="M12" s="386"/>
      <c r="N12" s="382"/>
      <c r="O12" s="382"/>
    </row>
    <row r="13" spans="1:15" ht="45" customHeight="1">
      <c r="A13" s="382"/>
      <c r="B13" s="382"/>
      <c r="C13" s="375"/>
      <c r="D13" s="374">
        <v>8</v>
      </c>
      <c r="E13" s="225" t="s">
        <v>164</v>
      </c>
      <c r="F13" s="320" t="s">
        <v>165</v>
      </c>
      <c r="G13" s="371" t="s">
        <v>230</v>
      </c>
      <c r="H13" s="384" t="s">
        <v>233</v>
      </c>
      <c r="I13" s="33">
        <v>2019</v>
      </c>
      <c r="J13" s="389">
        <v>39276100</v>
      </c>
      <c r="K13" s="33" t="s">
        <v>78</v>
      </c>
      <c r="L13" s="382"/>
      <c r="M13" s="386"/>
      <c r="N13" s="382"/>
      <c r="O13" s="382"/>
    </row>
    <row r="14" spans="1:15" ht="45" customHeight="1">
      <c r="A14" s="382"/>
      <c r="B14" s="382"/>
      <c r="C14" s="375"/>
      <c r="D14" s="374">
        <v>9</v>
      </c>
      <c r="E14" s="225" t="s">
        <v>167</v>
      </c>
      <c r="F14" s="320" t="s">
        <v>47</v>
      </c>
      <c r="G14" s="371" t="s">
        <v>227</v>
      </c>
      <c r="H14" s="384" t="s">
        <v>233</v>
      </c>
      <c r="I14" s="33">
        <v>2019</v>
      </c>
      <c r="J14" s="389">
        <v>139331500</v>
      </c>
      <c r="K14" s="33" t="s">
        <v>78</v>
      </c>
      <c r="L14" s="382"/>
      <c r="M14" s="386"/>
      <c r="N14" s="382"/>
      <c r="O14" s="382"/>
    </row>
    <row r="15" spans="1:15" ht="45" customHeight="1">
      <c r="A15" s="382"/>
      <c r="B15" s="382"/>
      <c r="C15" s="375"/>
      <c r="D15" s="374">
        <v>10</v>
      </c>
      <c r="E15" s="232" t="s">
        <v>209</v>
      </c>
      <c r="F15" s="320" t="s">
        <v>172</v>
      </c>
      <c r="G15" s="260" t="s">
        <v>232</v>
      </c>
      <c r="H15" s="384" t="s">
        <v>234</v>
      </c>
      <c r="I15" s="33">
        <v>2019</v>
      </c>
      <c r="J15" s="389">
        <v>14000000</v>
      </c>
      <c r="K15" s="34" t="s">
        <v>281</v>
      </c>
      <c r="L15" s="393">
        <v>1579200</v>
      </c>
      <c r="M15" s="386"/>
      <c r="N15" s="382"/>
      <c r="O15" s="382"/>
    </row>
    <row r="16" spans="1:15" ht="45" customHeight="1">
      <c r="A16" s="382"/>
      <c r="B16" s="382"/>
      <c r="C16" s="377" t="s">
        <v>297</v>
      </c>
      <c r="D16" s="33">
        <v>1</v>
      </c>
      <c r="E16" s="225" t="s">
        <v>286</v>
      </c>
      <c r="F16" s="320" t="s">
        <v>161</v>
      </c>
      <c r="G16" s="260" t="s">
        <v>115</v>
      </c>
      <c r="H16" s="394" t="s">
        <v>235</v>
      </c>
      <c r="I16" s="33">
        <v>2019</v>
      </c>
      <c r="J16" s="389">
        <v>60000000</v>
      </c>
      <c r="K16" s="34" t="s">
        <v>327</v>
      </c>
      <c r="L16" s="382"/>
      <c r="M16" s="386"/>
      <c r="N16" s="382"/>
      <c r="O16" s="382"/>
    </row>
    <row r="17" spans="1:15" ht="45" customHeight="1">
      <c r="A17" s="382"/>
      <c r="B17" s="382"/>
      <c r="C17" s="377"/>
      <c r="D17" s="33">
        <v>2</v>
      </c>
      <c r="E17" s="225" t="s">
        <v>298</v>
      </c>
      <c r="F17" s="320" t="s">
        <v>41</v>
      </c>
      <c r="G17" s="260"/>
      <c r="H17" s="394"/>
      <c r="I17" s="33"/>
      <c r="J17" s="389">
        <v>534200000</v>
      </c>
      <c r="K17" s="34" t="s">
        <v>302</v>
      </c>
      <c r="L17" s="395">
        <v>33400000</v>
      </c>
      <c r="M17" s="386"/>
      <c r="N17" s="382"/>
      <c r="O17" s="382"/>
    </row>
    <row r="18" spans="1:15" ht="45" customHeight="1">
      <c r="A18" s="382"/>
      <c r="B18" s="382"/>
      <c r="C18" s="378" t="s">
        <v>307</v>
      </c>
      <c r="D18" s="33">
        <v>1</v>
      </c>
      <c r="E18" s="225" t="s">
        <v>306</v>
      </c>
      <c r="F18" s="320" t="s">
        <v>41</v>
      </c>
      <c r="G18" s="260" t="s">
        <v>308</v>
      </c>
      <c r="H18" s="394" t="s">
        <v>309</v>
      </c>
      <c r="I18" s="33">
        <v>2019</v>
      </c>
      <c r="J18" s="389">
        <v>14400000</v>
      </c>
      <c r="K18" s="34" t="s">
        <v>278</v>
      </c>
      <c r="L18" s="382"/>
      <c r="M18" s="386"/>
      <c r="N18" s="382"/>
      <c r="O18" s="382"/>
    </row>
    <row r="19" spans="1:15" ht="45" customHeight="1">
      <c r="A19" s="382"/>
      <c r="B19" s="382"/>
      <c r="C19" s="379" t="s">
        <v>254</v>
      </c>
      <c r="D19" s="374">
        <v>1</v>
      </c>
      <c r="E19" s="225" t="s">
        <v>176</v>
      </c>
      <c r="F19" s="226" t="s">
        <v>41</v>
      </c>
      <c r="G19" s="162" t="s">
        <v>199</v>
      </c>
      <c r="H19" s="226" t="s">
        <v>135</v>
      </c>
      <c r="I19" s="33">
        <v>2019</v>
      </c>
      <c r="J19" s="49">
        <v>600000</v>
      </c>
      <c r="K19" s="34" t="s">
        <v>278</v>
      </c>
      <c r="L19" s="382"/>
      <c r="M19" s="386"/>
      <c r="N19" s="382"/>
      <c r="O19" s="382"/>
    </row>
    <row r="20" spans="1:15" ht="45" customHeight="1">
      <c r="A20" s="382"/>
      <c r="B20" s="382"/>
      <c r="C20" s="375"/>
      <c r="D20" s="374">
        <v>2</v>
      </c>
      <c r="E20" s="396" t="s">
        <v>177</v>
      </c>
      <c r="F20" s="384" t="s">
        <v>41</v>
      </c>
      <c r="G20" s="372" t="s">
        <v>198</v>
      </c>
      <c r="H20" s="397" t="s">
        <v>200</v>
      </c>
      <c r="I20" s="33">
        <v>2019</v>
      </c>
      <c r="J20" s="398">
        <v>9000000</v>
      </c>
      <c r="K20" s="34" t="s">
        <v>78</v>
      </c>
      <c r="L20" s="382"/>
      <c r="M20" s="386"/>
      <c r="N20" s="382"/>
      <c r="O20" s="382"/>
    </row>
    <row r="21" spans="1:15" ht="45" customHeight="1">
      <c r="A21" s="382"/>
      <c r="B21" s="382"/>
      <c r="C21" s="375"/>
      <c r="D21" s="374"/>
      <c r="E21" s="396"/>
      <c r="F21" s="384"/>
      <c r="G21" s="399"/>
      <c r="H21" s="397"/>
      <c r="I21" s="33"/>
      <c r="J21" s="398"/>
      <c r="K21" s="33"/>
      <c r="L21" s="382"/>
      <c r="M21" s="386"/>
      <c r="N21" s="382"/>
      <c r="O21" s="382"/>
    </row>
    <row r="22" spans="1:15" ht="45" customHeight="1">
      <c r="A22" s="382"/>
      <c r="B22" s="382"/>
      <c r="C22" s="382"/>
      <c r="D22" s="33"/>
      <c r="E22" s="432" t="s">
        <v>272</v>
      </c>
      <c r="F22" s="432"/>
      <c r="G22" s="432"/>
      <c r="H22" s="432"/>
      <c r="I22" s="380"/>
      <c r="J22" s="381">
        <f>SUM(J6:J21)</f>
        <v>1467478400</v>
      </c>
      <c r="K22" s="33"/>
      <c r="L22" s="382"/>
      <c r="M22" s="386"/>
      <c r="N22" s="382"/>
      <c r="O22" s="382"/>
    </row>
    <row r="23" spans="1:15" ht="15" customHeight="1">
      <c r="A23" s="400"/>
      <c r="B23" s="288" t="s">
        <v>128</v>
      </c>
      <c r="C23" s="322"/>
      <c r="D23" s="111"/>
      <c r="E23" s="114"/>
      <c r="F23" s="114"/>
      <c r="G23" s="365"/>
      <c r="J23" s="114"/>
      <c r="K23" s="288" t="s">
        <v>129</v>
      </c>
      <c r="L23" s="114"/>
      <c r="M23" s="401"/>
      <c r="N23" s="400"/>
      <c r="O23" s="400"/>
    </row>
    <row r="24" spans="1:15" ht="15" customHeight="1">
      <c r="A24" s="286"/>
      <c r="B24" s="289" t="s">
        <v>130</v>
      </c>
      <c r="C24" s="322"/>
      <c r="D24" s="111"/>
      <c r="E24" s="114"/>
      <c r="F24" s="114"/>
      <c r="G24" s="367" t="e">
        <f>G21-#REF!</f>
        <v>#REF!</v>
      </c>
      <c r="J24" s="114"/>
      <c r="K24" s="288" t="s">
        <v>134</v>
      </c>
      <c r="L24" s="114"/>
    </row>
    <row r="25" spans="1:15" ht="15" customHeight="1">
      <c r="A25" s="286"/>
      <c r="B25" s="114"/>
      <c r="C25" s="322"/>
      <c r="D25" s="111"/>
      <c r="E25" s="114"/>
      <c r="F25" s="114"/>
      <c r="G25" s="365"/>
      <c r="J25" s="114"/>
      <c r="K25" s="114"/>
      <c r="L25" s="114"/>
    </row>
    <row r="26" spans="1:15" ht="20.100000000000001" customHeight="1">
      <c r="B26" s="114"/>
      <c r="C26" s="322"/>
      <c r="D26" s="111"/>
      <c r="E26" s="114"/>
      <c r="F26" s="114"/>
      <c r="G26" s="365"/>
      <c r="J26" s="114"/>
      <c r="K26" s="114"/>
      <c r="L26" s="114"/>
    </row>
    <row r="27" spans="1:15" ht="20.100000000000001" customHeight="1">
      <c r="B27" s="289" t="s">
        <v>329</v>
      </c>
      <c r="C27" s="322"/>
      <c r="D27" s="111"/>
      <c r="E27" s="119"/>
      <c r="F27" s="117"/>
      <c r="G27" s="366"/>
      <c r="J27" s="117"/>
      <c r="K27" s="289" t="s">
        <v>330</v>
      </c>
      <c r="L27" s="117"/>
    </row>
    <row r="28" spans="1:15" ht="45" customHeight="1"/>
    <row r="29" spans="1:15" ht="45" customHeight="1"/>
    <row r="30" spans="1:15" ht="45" customHeight="1"/>
    <row r="31" spans="1:15" ht="45" customHeight="1"/>
    <row r="32" spans="1:15" ht="45" customHeight="1"/>
    <row r="33" ht="45" customHeight="1"/>
    <row r="34" ht="45" customHeight="1"/>
  </sheetData>
  <mergeCells count="11">
    <mergeCell ref="A1:N1"/>
    <mergeCell ref="A3:A4"/>
    <mergeCell ref="B3:E3"/>
    <mergeCell ref="F3:F4"/>
    <mergeCell ref="G3:G4"/>
    <mergeCell ref="H3:H4"/>
    <mergeCell ref="I3:I4"/>
    <mergeCell ref="J3:K3"/>
    <mergeCell ref="L3:N3"/>
    <mergeCell ref="O3:O4"/>
    <mergeCell ref="E22:H22"/>
  </mergeCells>
  <pageMargins left="0.7" right="0.7" top="0.75" bottom="0.75" header="0.3" footer="0.3"/>
  <pageSetup paperSize="1000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G20" sqref="G20"/>
    </sheetView>
  </sheetViews>
  <sheetFormatPr defaultRowHeight="15"/>
  <cols>
    <col min="1" max="1" width="17.140625" style="133" bestFit="1" customWidth="1"/>
    <col min="2" max="2" width="19.42578125" style="133" bestFit="1" customWidth="1"/>
    <col min="3" max="3" width="17.140625" style="138" bestFit="1" customWidth="1"/>
    <col min="4" max="4" width="15.7109375" style="135" customWidth="1"/>
    <col min="5" max="5" width="17.140625" style="134" bestFit="1" customWidth="1"/>
    <col min="6" max="6" width="19.42578125" style="135" bestFit="1" customWidth="1"/>
    <col min="7" max="7" width="15.85546875" style="136" bestFit="1" customWidth="1"/>
    <col min="8" max="8" width="14" style="135" customWidth="1"/>
    <col min="9" max="9" width="12.140625" style="137" customWidth="1"/>
    <col min="10" max="10" width="11.140625" style="135" customWidth="1"/>
    <col min="11" max="11" width="10.42578125" style="135" bestFit="1" customWidth="1"/>
    <col min="12" max="16384" width="9.140625" style="133"/>
  </cols>
  <sheetData>
    <row r="1" spans="1:9">
      <c r="A1" s="359" t="s">
        <v>80</v>
      </c>
      <c r="B1" s="359" t="s">
        <v>293</v>
      </c>
      <c r="C1" s="360" t="s">
        <v>294</v>
      </c>
      <c r="D1" s="351" t="s">
        <v>295</v>
      </c>
      <c r="E1" s="351" t="s">
        <v>278</v>
      </c>
      <c r="F1" s="351" t="s">
        <v>296</v>
      </c>
      <c r="G1" s="351" t="s">
        <v>283</v>
      </c>
      <c r="H1" s="346"/>
    </row>
    <row r="3" spans="1:9">
      <c r="A3" s="356">
        <v>125000000</v>
      </c>
      <c r="B3" s="356">
        <v>1170000000</v>
      </c>
      <c r="C3" s="357">
        <v>124638000</v>
      </c>
      <c r="D3" s="358">
        <v>17750000</v>
      </c>
      <c r="E3" s="353">
        <v>860643000</v>
      </c>
      <c r="F3" s="352">
        <v>972403000</v>
      </c>
      <c r="G3" s="347">
        <v>11000000</v>
      </c>
      <c r="H3" s="352"/>
      <c r="I3" s="344"/>
    </row>
    <row r="4" spans="1:9">
      <c r="A4" s="346"/>
      <c r="B4" s="346"/>
      <c r="C4" s="346"/>
      <c r="D4" s="350" t="s">
        <v>124</v>
      </c>
      <c r="E4" s="353">
        <v>1724600</v>
      </c>
      <c r="F4" s="352">
        <v>78275400</v>
      </c>
      <c r="G4" s="346"/>
      <c r="H4" s="346"/>
    </row>
    <row r="5" spans="1:9">
      <c r="A5" s="346"/>
      <c r="B5" s="346"/>
      <c r="C5" s="346"/>
      <c r="D5" s="346"/>
      <c r="E5" s="354">
        <f>E3+E4</f>
        <v>862367600</v>
      </c>
      <c r="F5" s="355">
        <f>F3+F4</f>
        <v>1050678400</v>
      </c>
      <c r="G5" s="346"/>
      <c r="H5" s="346"/>
    </row>
    <row r="6" spans="1:9">
      <c r="A6" s="348">
        <v>10000000</v>
      </c>
      <c r="B6" s="348">
        <v>1170000000</v>
      </c>
      <c r="C6" s="348">
        <v>16000000</v>
      </c>
      <c r="D6" s="348">
        <v>1300000</v>
      </c>
      <c r="E6" s="348">
        <v>68166000</v>
      </c>
      <c r="F6" s="348">
        <v>17400000</v>
      </c>
      <c r="G6" s="348">
        <v>5250000</v>
      </c>
      <c r="H6" s="346"/>
    </row>
    <row r="7" spans="1:9">
      <c r="A7" s="348">
        <v>500000</v>
      </c>
      <c r="B7" s="346"/>
      <c r="C7" s="348">
        <v>14000000</v>
      </c>
      <c r="D7" s="348">
        <v>7200000</v>
      </c>
      <c r="E7" s="348">
        <v>22722000</v>
      </c>
      <c r="F7" s="348">
        <v>169477200</v>
      </c>
      <c r="G7" s="348">
        <v>3650000</v>
      </c>
      <c r="H7" s="346"/>
    </row>
    <row r="8" spans="1:9">
      <c r="A8" s="348">
        <v>500000</v>
      </c>
      <c r="B8" s="346"/>
      <c r="C8" s="348">
        <v>600000</v>
      </c>
      <c r="D8" s="348">
        <v>7500000</v>
      </c>
      <c r="E8" s="348">
        <v>456712200</v>
      </c>
      <c r="F8" s="348">
        <v>292592800</v>
      </c>
      <c r="G8" s="348">
        <v>1000000</v>
      </c>
      <c r="H8" s="346"/>
    </row>
    <row r="9" spans="1:9">
      <c r="A9" s="348">
        <v>1080000</v>
      </c>
      <c r="B9" s="346"/>
      <c r="C9" s="348">
        <v>6320000</v>
      </c>
      <c r="D9" s="348"/>
      <c r="E9" s="348">
        <v>9909900</v>
      </c>
      <c r="F9" s="348">
        <v>155600800</v>
      </c>
      <c r="G9" s="346"/>
      <c r="H9" s="346"/>
    </row>
    <row r="10" spans="1:9">
      <c r="A10" s="348">
        <v>34200000</v>
      </c>
      <c r="B10" s="346"/>
      <c r="C10" s="348">
        <v>2500000</v>
      </c>
      <c r="D10" s="348"/>
      <c r="E10" s="348">
        <v>6096000</v>
      </c>
      <c r="F10" s="348">
        <v>30000000</v>
      </c>
      <c r="G10" s="346"/>
      <c r="H10" s="346"/>
    </row>
    <row r="11" spans="1:9">
      <c r="A11" s="348">
        <v>5000000</v>
      </c>
      <c r="B11" s="346"/>
      <c r="C11" s="348">
        <v>7600000</v>
      </c>
      <c r="D11" s="348"/>
      <c r="E11" s="348">
        <v>100000</v>
      </c>
      <c r="F11" s="348">
        <v>39276100</v>
      </c>
      <c r="G11" s="346"/>
      <c r="H11" s="346"/>
    </row>
    <row r="12" spans="1:9">
      <c r="A12" s="348">
        <v>3000000</v>
      </c>
      <c r="B12" s="346"/>
      <c r="C12" s="348">
        <v>47400000</v>
      </c>
      <c r="D12" s="348"/>
      <c r="E12" s="348">
        <v>6000000</v>
      </c>
      <c r="F12" s="348">
        <v>139331500</v>
      </c>
      <c r="G12" s="346"/>
      <c r="H12" s="346"/>
    </row>
    <row r="13" spans="1:9">
      <c r="A13" s="348">
        <v>21500000</v>
      </c>
      <c r="B13" s="346"/>
      <c r="C13" s="348">
        <v>30000000</v>
      </c>
      <c r="D13" s="348"/>
      <c r="E13" s="348">
        <v>60060000</v>
      </c>
      <c r="F13" s="348">
        <v>9000000</v>
      </c>
      <c r="G13" s="346"/>
      <c r="H13" s="346"/>
    </row>
    <row r="14" spans="1:9">
      <c r="A14" s="348">
        <v>15300000</v>
      </c>
      <c r="B14" s="346"/>
      <c r="C14" s="348"/>
      <c r="D14" s="348"/>
      <c r="E14" s="348">
        <v>10010000</v>
      </c>
      <c r="F14" s="348">
        <v>42000000</v>
      </c>
      <c r="G14" s="346"/>
      <c r="H14" s="346"/>
    </row>
    <row r="15" spans="1:9">
      <c r="A15" s="348">
        <v>6000000</v>
      </c>
      <c r="B15" s="346"/>
      <c r="C15" s="348"/>
      <c r="D15" s="348"/>
      <c r="E15" s="348">
        <v>3500000</v>
      </c>
      <c r="F15" s="348">
        <v>3000000</v>
      </c>
      <c r="G15" s="346"/>
      <c r="H15" s="346"/>
    </row>
    <row r="16" spans="1:9">
      <c r="A16" s="348">
        <v>15750000</v>
      </c>
      <c r="B16" s="346"/>
      <c r="C16" s="348"/>
      <c r="D16" s="348"/>
      <c r="E16" s="348">
        <v>4500000</v>
      </c>
      <c r="F16" s="348">
        <v>3000000</v>
      </c>
      <c r="G16" s="346"/>
      <c r="H16" s="346"/>
    </row>
    <row r="17" spans="1:9">
      <c r="A17" s="348">
        <v>4750000</v>
      </c>
      <c r="B17" s="346"/>
      <c r="C17" s="348"/>
      <c r="D17" s="348"/>
      <c r="E17" s="348">
        <v>27200000</v>
      </c>
      <c r="F17" s="348">
        <v>150000000</v>
      </c>
      <c r="G17" s="346"/>
      <c r="H17" s="346"/>
      <c r="I17" s="346"/>
    </row>
    <row r="18" spans="1:9">
      <c r="A18" s="348">
        <v>4900000</v>
      </c>
      <c r="B18" s="346"/>
      <c r="C18" s="348"/>
      <c r="D18" s="348"/>
      <c r="E18" s="348">
        <v>14400000</v>
      </c>
      <c r="F18" s="348"/>
      <c r="G18" s="346"/>
      <c r="H18" s="346"/>
      <c r="I18" s="346"/>
    </row>
    <row r="19" spans="1:9">
      <c r="A19" s="348">
        <v>1000000</v>
      </c>
      <c r="B19" s="346"/>
      <c r="C19" s="348"/>
      <c r="D19" s="348"/>
      <c r="E19" s="348">
        <v>4292000</v>
      </c>
      <c r="F19" s="348"/>
      <c r="G19" s="346"/>
      <c r="H19" s="346"/>
      <c r="I19" s="346"/>
    </row>
    <row r="20" spans="1:9">
      <c r="A20" s="346"/>
      <c r="B20" s="346"/>
      <c r="C20" s="348"/>
      <c r="D20" s="348"/>
      <c r="E20" s="348">
        <v>71810000</v>
      </c>
      <c r="F20" s="348"/>
      <c r="G20" s="346"/>
      <c r="H20" s="346"/>
      <c r="I20" s="346"/>
    </row>
    <row r="21" spans="1:9">
      <c r="A21" s="346"/>
      <c r="B21" s="346"/>
      <c r="C21" s="348"/>
      <c r="D21" s="348"/>
      <c r="E21" s="348">
        <v>12000000</v>
      </c>
      <c r="F21" s="348"/>
      <c r="G21" s="346"/>
      <c r="H21" s="346"/>
      <c r="I21" s="346"/>
    </row>
    <row r="22" spans="1:9">
      <c r="A22" s="346"/>
      <c r="B22" s="346"/>
      <c r="C22" s="348"/>
      <c r="D22" s="348"/>
      <c r="E22" s="348">
        <v>12200000</v>
      </c>
      <c r="F22" s="348"/>
      <c r="G22" s="346"/>
      <c r="H22" s="346"/>
      <c r="I22" s="346"/>
    </row>
    <row r="23" spans="1:9">
      <c r="A23" s="346"/>
      <c r="B23" s="346"/>
      <c r="C23" s="348"/>
      <c r="D23" s="348"/>
      <c r="E23" s="348">
        <v>10000000</v>
      </c>
      <c r="F23" s="348"/>
      <c r="G23" s="346"/>
      <c r="H23" s="346"/>
      <c r="I23" s="346"/>
    </row>
    <row r="24" spans="1:9">
      <c r="A24" s="346"/>
      <c r="B24" s="346"/>
      <c r="C24" s="348"/>
      <c r="D24" s="348"/>
      <c r="E24" s="348">
        <v>10000000</v>
      </c>
      <c r="F24" s="348"/>
      <c r="G24" s="346"/>
      <c r="H24" s="346"/>
      <c r="I24" s="346"/>
    </row>
    <row r="25" spans="1:9">
      <c r="A25" s="346"/>
      <c r="B25" s="346"/>
      <c r="C25" s="348"/>
      <c r="D25" s="348"/>
      <c r="E25" s="348">
        <v>49500000</v>
      </c>
      <c r="F25" s="348"/>
      <c r="G25" s="346"/>
      <c r="H25" s="346"/>
      <c r="I25" s="346"/>
    </row>
    <row r="26" spans="1:9">
      <c r="A26" s="346"/>
      <c r="B26" s="346"/>
      <c r="C26" s="348"/>
      <c r="D26" s="348"/>
      <c r="E26" s="348"/>
      <c r="F26" s="348"/>
      <c r="G26" s="346"/>
      <c r="H26" s="346"/>
      <c r="I26" s="346"/>
    </row>
    <row r="27" spans="1:9">
      <c r="A27" s="346"/>
      <c r="B27" s="346"/>
      <c r="C27" s="348"/>
      <c r="D27" s="348"/>
      <c r="E27" s="348"/>
      <c r="F27" s="348"/>
      <c r="G27" s="346"/>
      <c r="H27" s="346"/>
      <c r="I27" s="346"/>
    </row>
    <row r="28" spans="1:9">
      <c r="A28" s="346"/>
      <c r="B28" s="346"/>
      <c r="C28" s="348"/>
      <c r="D28" s="348"/>
      <c r="E28" s="348"/>
      <c r="F28" s="348"/>
      <c r="G28" s="346"/>
      <c r="H28" s="346"/>
      <c r="I28" s="346"/>
    </row>
    <row r="29" spans="1:9">
      <c r="A29" s="349">
        <f>SUM(A6:A28)</f>
        <v>123480000</v>
      </c>
      <c r="B29" s="349">
        <f t="shared" ref="B29:G29" si="0">SUM(B6:B28)</f>
        <v>1170000000</v>
      </c>
      <c r="C29" s="349">
        <f t="shared" si="0"/>
        <v>124420000</v>
      </c>
      <c r="D29" s="349">
        <f t="shared" si="0"/>
        <v>16000000</v>
      </c>
      <c r="E29" s="349">
        <f t="shared" si="0"/>
        <v>859178100</v>
      </c>
      <c r="F29" s="349">
        <f t="shared" si="0"/>
        <v>1050678400</v>
      </c>
      <c r="G29" s="349">
        <f t="shared" si="0"/>
        <v>9900000</v>
      </c>
      <c r="H29" s="346"/>
      <c r="I29" s="346"/>
    </row>
    <row r="30" spans="1:9">
      <c r="A30" s="349">
        <f>A3-A29</f>
        <v>1520000</v>
      </c>
      <c r="B30" s="349">
        <f t="shared" ref="B30:G30" si="1">B3-B29</f>
        <v>0</v>
      </c>
      <c r="C30" s="349">
        <f t="shared" si="1"/>
        <v>218000</v>
      </c>
      <c r="D30" s="349">
        <f t="shared" si="1"/>
        <v>1750000</v>
      </c>
      <c r="E30" s="349">
        <f>E5-E29</f>
        <v>3189500</v>
      </c>
      <c r="F30" s="349">
        <f>F5-F29</f>
        <v>0</v>
      </c>
      <c r="G30" s="349">
        <f t="shared" si="1"/>
        <v>1100000</v>
      </c>
      <c r="H30" s="346"/>
      <c r="I30" s="349">
        <v>7777500</v>
      </c>
    </row>
  </sheetData>
  <pageMargins left="3.937007874015748E-2" right="3.937007874015748E-2" top="0.35433070866141736" bottom="0.35433070866141736" header="0.31496062992125984" footer="0.31496062992125984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SILTAP</vt:lpstr>
      <vt:lpstr>DU</vt:lpstr>
      <vt:lpstr>Sheet3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2019-01-23T02:31:50Z</cp:lastPrinted>
  <dcterms:created xsi:type="dcterms:W3CDTF">2016-06-23T00:03:11Z</dcterms:created>
  <dcterms:modified xsi:type="dcterms:W3CDTF">2019-02-06T00:46:08Z</dcterms:modified>
</cp:coreProperties>
</file>